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tabRatio="863" firstSheet="2" activeTab="2"/>
  </bookViews>
  <sheets>
    <sheet name="14.8.11" sheetId="8" state="hidden" r:id="rId1"/>
    <sheet name="14.8.13" sheetId="2" state="hidden" r:id="rId2"/>
    <sheet name="14.8.13 bolgu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3" l="1"/>
  <c r="M16" i="13" l="1"/>
  <c r="N16" i="13"/>
  <c r="M17" i="13"/>
  <c r="N17" i="13"/>
  <c r="M18" i="13"/>
  <c r="N18" i="13"/>
  <c r="M19" i="13"/>
  <c r="N19" i="13"/>
  <c r="N15" i="13"/>
  <c r="M15" i="13"/>
  <c r="N12" i="13"/>
  <c r="N11" i="13"/>
  <c r="N10" i="13"/>
  <c r="N9" i="13"/>
  <c r="N8" i="13"/>
  <c r="N7" i="13"/>
  <c r="M8" i="13"/>
  <c r="M9" i="13"/>
  <c r="M10" i="13"/>
  <c r="M11" i="13"/>
  <c r="M12" i="13"/>
  <c r="M7" i="13"/>
  <c r="N21" i="13" l="1"/>
  <c r="D21" i="13" l="1"/>
  <c r="C21" i="13"/>
  <c r="D13" i="13"/>
  <c r="C13" i="13"/>
  <c r="M21" i="13"/>
  <c r="N13" i="13"/>
  <c r="M13" i="13"/>
  <c r="M22" i="13" l="1"/>
  <c r="E13" i="13" l="1"/>
  <c r="F13" i="13"/>
  <c r="G13" i="13"/>
  <c r="H13" i="13"/>
  <c r="I13" i="13"/>
  <c r="J13" i="13"/>
  <c r="K13" i="13"/>
  <c r="L13" i="13"/>
  <c r="N37" i="8" l="1"/>
  <c r="O41" i="8"/>
  <c r="N36" i="8" l="1"/>
  <c r="P36" i="8"/>
  <c r="J35" i="8" l="1"/>
  <c r="L35" i="8" s="1"/>
  <c r="G35" i="8"/>
  <c r="J34" i="8"/>
  <c r="L34" i="8" s="1"/>
  <c r="G34" i="8"/>
  <c r="O34" i="8" s="1"/>
  <c r="P34" i="8" s="1"/>
  <c r="J33" i="8"/>
  <c r="L33" i="8" s="1"/>
  <c r="G33" i="8"/>
  <c r="J32" i="8"/>
  <c r="G32" i="8"/>
  <c r="J31" i="8"/>
  <c r="L31" i="8" s="1"/>
  <c r="G31" i="8"/>
  <c r="O31" i="8" s="1"/>
  <c r="P31" i="8" s="1"/>
  <c r="J30" i="8"/>
  <c r="L30" i="8" s="1"/>
  <c r="G30" i="8"/>
  <c r="O30" i="8" s="1"/>
  <c r="P30" i="8" s="1"/>
  <c r="J29" i="8"/>
  <c r="G29" i="8"/>
  <c r="K29" i="8" s="1"/>
  <c r="J28" i="8"/>
  <c r="L28" i="8" s="1"/>
  <c r="G28" i="8"/>
  <c r="M28" i="8" s="1"/>
  <c r="J27" i="8"/>
  <c r="L27" i="8" s="1"/>
  <c r="G27" i="8"/>
  <c r="M27" i="8" s="1"/>
  <c r="J26" i="8"/>
  <c r="L26" i="8" s="1"/>
  <c r="G26" i="8"/>
  <c r="O26" i="8" s="1"/>
  <c r="P26" i="8" s="1"/>
  <c r="J25" i="8"/>
  <c r="L25" i="8" s="1"/>
  <c r="G25" i="8"/>
  <c r="J24" i="8"/>
  <c r="G24" i="8"/>
  <c r="O24" i="8" s="1"/>
  <c r="P24" i="8" s="1"/>
  <c r="K23" i="8"/>
  <c r="J23" i="8"/>
  <c r="M23" i="8" s="1"/>
  <c r="G23" i="8"/>
  <c r="J22" i="8"/>
  <c r="G22" i="8"/>
  <c r="K22" i="8" s="1"/>
  <c r="J21" i="8"/>
  <c r="L21" i="8" s="1"/>
  <c r="G21" i="8"/>
  <c r="K21" i="8" s="1"/>
  <c r="J20" i="8"/>
  <c r="L20" i="8" s="1"/>
  <c r="G20" i="8"/>
  <c r="J19" i="8"/>
  <c r="L19" i="8" s="1"/>
  <c r="G19" i="8"/>
  <c r="M19" i="8" s="1"/>
  <c r="J18" i="8"/>
  <c r="L18" i="8" s="1"/>
  <c r="G18" i="8"/>
  <c r="J17" i="8"/>
  <c r="L17" i="8" s="1"/>
  <c r="G17" i="8"/>
  <c r="K16" i="8"/>
  <c r="J16" i="8"/>
  <c r="L16" i="8" s="1"/>
  <c r="G16" i="8"/>
  <c r="J15" i="8"/>
  <c r="G15" i="8"/>
  <c r="K15" i="8" s="1"/>
  <c r="J14" i="8"/>
  <c r="L14" i="8" s="1"/>
  <c r="C14" i="8"/>
  <c r="G14" i="8" s="1"/>
  <c r="O18" i="8" l="1"/>
  <c r="P18" i="8" s="1"/>
  <c r="O29" i="8"/>
  <c r="P29" i="8" s="1"/>
  <c r="M30" i="8"/>
  <c r="N30" i="8" s="1"/>
  <c r="M20" i="8"/>
  <c r="N20" i="8" s="1"/>
  <c r="O32" i="8"/>
  <c r="P32" i="8" s="1"/>
  <c r="O33" i="8"/>
  <c r="P33" i="8" s="1"/>
  <c r="O20" i="8"/>
  <c r="P20" i="8" s="1"/>
  <c r="L23" i="8"/>
  <c r="K30" i="8"/>
  <c r="O15" i="8"/>
  <c r="P15" i="8" s="1"/>
  <c r="O22" i="8"/>
  <c r="P22" i="8" s="1"/>
  <c r="O25" i="8"/>
  <c r="P25" i="8" s="1"/>
  <c r="L15" i="8"/>
  <c r="L22" i="8"/>
  <c r="M29" i="8"/>
  <c r="K32" i="8"/>
  <c r="M32" i="8"/>
  <c r="N32" i="8" s="1"/>
  <c r="O16" i="8"/>
  <c r="P16" i="8" s="1"/>
  <c r="M24" i="8"/>
  <c r="O27" i="8"/>
  <c r="P27" i="8" s="1"/>
  <c r="L29" i="8"/>
  <c r="M22" i="8"/>
  <c r="O19" i="8"/>
  <c r="P19" i="8" s="1"/>
  <c r="M21" i="8"/>
  <c r="N21" i="8" s="1"/>
  <c r="K24" i="8"/>
  <c r="K31" i="8"/>
  <c r="M15" i="8"/>
  <c r="N15" i="8" s="1"/>
  <c r="O21" i="8"/>
  <c r="P21" i="8" s="1"/>
  <c r="O35" i="8"/>
  <c r="P35" i="8" s="1"/>
  <c r="P38" i="8" s="1"/>
  <c r="O17" i="8"/>
  <c r="P17" i="8" s="1"/>
  <c r="O23" i="8"/>
  <c r="P23" i="8" s="1"/>
  <c r="M31" i="8"/>
  <c r="N31" i="8" s="1"/>
  <c r="M35" i="8"/>
  <c r="N27" i="8"/>
  <c r="N35" i="8"/>
  <c r="N38" i="8" s="1"/>
  <c r="N19" i="8"/>
  <c r="N28" i="8"/>
  <c r="K14" i="8"/>
  <c r="M14" i="8"/>
  <c r="O14" i="8"/>
  <c r="P14" i="8" s="1"/>
  <c r="N24" i="8"/>
  <c r="O28" i="8"/>
  <c r="P28" i="8" s="1"/>
  <c r="N29" i="8"/>
  <c r="L24" i="8"/>
  <c r="K25" i="8"/>
  <c r="L32" i="8"/>
  <c r="K33" i="8"/>
  <c r="M16" i="8"/>
  <c r="N23" i="8"/>
  <c r="K26" i="8"/>
  <c r="K34" i="8"/>
  <c r="M17" i="8"/>
  <c r="K19" i="8"/>
  <c r="M25" i="8"/>
  <c r="K27" i="8"/>
  <c r="M33" i="8"/>
  <c r="K35" i="8"/>
  <c r="K18" i="8"/>
  <c r="M18" i="8"/>
  <c r="K20" i="8"/>
  <c r="M26" i="8"/>
  <c r="K28" i="8"/>
  <c r="M34" i="8"/>
  <c r="K17" i="8"/>
  <c r="L41" i="8" l="1"/>
  <c r="P37" i="8"/>
  <c r="N22" i="8"/>
  <c r="N25" i="8"/>
  <c r="N16" i="8"/>
  <c r="N18" i="8"/>
  <c r="N26" i="8"/>
  <c r="N17" i="8"/>
  <c r="N33" i="8"/>
  <c r="N14" i="8"/>
  <c r="N34" i="8"/>
  <c r="K41" i="8"/>
  <c r="N40" i="8" l="1"/>
  <c r="P41" i="8" s="1"/>
  <c r="K43" i="8"/>
  <c r="N39" i="8"/>
  <c r="AN23" i="2" l="1"/>
  <c r="AM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C23" i="2"/>
  <c r="AO23" i="2" l="1"/>
  <c r="AP23" i="2"/>
</calcChain>
</file>

<file path=xl/sharedStrings.xml><?xml version="1.0" encoding="utf-8"?>
<sst xmlns="http://schemas.openxmlformats.org/spreadsheetml/2006/main" count="200" uniqueCount="126">
  <si>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</si>
  <si>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</si>
  <si>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</si>
  <si>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</si>
  <si>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</si>
  <si>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</si>
  <si>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</si>
  <si>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</si>
  <si>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</si>
  <si>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</si>
  <si>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</si>
  <si>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</si>
  <si>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</si>
  <si>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</si>
  <si>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</si>
  <si>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</si>
  <si>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</si>
  <si>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</si>
  <si>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</si>
  <si>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</si>
  <si>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XV (manat ekv.)</t>
  </si>
  <si>
    <t>o cümlədən, XV ilə (manat ekv.)</t>
  </si>
  <si>
    <t>1. Nağd vəsaitlər (seyflərdə, bankomatlarda, valyuta mübadiləsi şöbələrində, yolda)</t>
  </si>
  <si>
    <t>2. AMB-na olan tələblər (məcburi ehtiyat fondu və ya müxbir hesabları)</t>
  </si>
  <si>
    <t xml:space="preserve">3. “Nostro" hesabları </t>
  </si>
  <si>
    <t>4. Banklararası bazarın qısamüddətli maliyyə alətləri (7-ci gün də daxil olmaqla 7 günədək olanlar)</t>
  </si>
  <si>
    <t xml:space="preserve">5. Banklar daxil da olmaqla, maliyyə institutlarına depozitlər, cəmi </t>
  </si>
  <si>
    <t>6. Əks REPO əməliyyatları üzrə</t>
  </si>
  <si>
    <t>7. Girov qoyulmuş qiymətli kağızlar da daxil olmaqla  qiymətli kağızlara investisiyalar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</si>
  <si>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</si>
  <si>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</si>
  <si>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10. 4-cü sətir üzrə qısamüddətli maliyyə alətləri istisna olmaqla, digər maliyyə institutlarına kreditlər</t>
  </si>
  <si>
    <t>11. Müştərilərə verilən kreditlər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</si>
  <si>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</si>
  <si>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</si>
  <si>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</si>
  <si>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</si>
  <si>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</si>
  <si>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1. Depozitlər (banklar və digər maliyyə müəssisələri istisna olmaqla), cəmi</t>
  </si>
  <si>
    <t>2. AMB-nın kreditləri</t>
  </si>
  <si>
    <t>3. “Loro" hesabları (bankların müxbir hesabları)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</si>
  <si>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</si>
  <si>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</si>
  <si>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</si>
  <si>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7. Banklardan alınmış kreditlər (7 gündən artıq müddətli olanlar)</t>
  </si>
  <si>
    <t>8. Beynəlxalq təşkilatlar daxil olmaqla, digər maliyyə institutlarından alınmış kreditlər</t>
  </si>
  <si>
    <t>9. Mərkəzi  idarəetmə orqanlarının kreditləri və depozitləri</t>
  </si>
  <si>
    <t>10. Bələdiyyələrin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</si>
  <si>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</si>
  <si>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</si>
  <si>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</si>
  <si>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Hər bir valyuta (milli və xarici) üzrə aktivlərin və öhdəliklərin ödəniş müddətlərinin bölgüsü barədə məlumat</t>
  </si>
  <si>
    <t>BANKIN HƏR BİR ƏSAS VALYUTA ÜZRƏ AYRILIQDA VƏ MƏCMU AÇIQ VALYUTA MÖVQEYİ</t>
  </si>
  <si>
    <t>Uzun</t>
  </si>
  <si>
    <t>Qısa</t>
  </si>
  <si>
    <t>USD</t>
  </si>
  <si>
    <t>SDV üzrə məcmu AVM</t>
  </si>
  <si>
    <t>Qapalı valyuta üzrə məcmu AVM</t>
  </si>
  <si>
    <t xml:space="preserve">Bankın adı: </t>
  </si>
  <si>
    <t>Məsul şəxs:</t>
  </si>
  <si>
    <t xml:space="preserve">Telefon: </t>
  </si>
  <si>
    <t>Valyuta</t>
  </si>
  <si>
    <t>AMB 
məzənnə</t>
  </si>
  <si>
    <t>Tələblər
(valyutada)</t>
  </si>
  <si>
    <t>Öhdəliklər 
(valyutada)</t>
  </si>
  <si>
    <t>Manat
ekvivalentində</t>
  </si>
  <si>
    <t>Açıq Valyuta Mövqeyi (AVM)</t>
  </si>
  <si>
    <t>AVM
əmsalı
%</t>
  </si>
  <si>
    <t>Balans üzrə</t>
  </si>
  <si>
    <t>Balansdankənar</t>
  </si>
  <si>
    <t>Cəmi
tələblər</t>
  </si>
  <si>
    <t>Cəmi
öhdəliklər</t>
  </si>
  <si>
    <t>AZN</t>
  </si>
  <si>
    <t>EUR</t>
  </si>
  <si>
    <t>GBP</t>
  </si>
  <si>
    <t>JPY</t>
  </si>
  <si>
    <t>CHF</t>
  </si>
  <si>
    <t>AUD</t>
  </si>
  <si>
    <t>CAD</t>
  </si>
  <si>
    <t>NZD</t>
  </si>
  <si>
    <t>DKK</t>
  </si>
  <si>
    <t>SEK</t>
  </si>
  <si>
    <t>AED</t>
  </si>
  <si>
    <t>NOK</t>
  </si>
  <si>
    <t>XDR</t>
  </si>
  <si>
    <t>CNY</t>
  </si>
  <si>
    <t>RUR</t>
  </si>
  <si>
    <t>TRY</t>
  </si>
  <si>
    <t>KZT</t>
  </si>
  <si>
    <t>UAH</t>
  </si>
  <si>
    <t>GEL</t>
  </si>
  <si>
    <t>İRR</t>
  </si>
  <si>
    <t>XAU</t>
  </si>
  <si>
    <t>CƏMİ</t>
  </si>
  <si>
    <t>SDV-lər üzrə</t>
  </si>
  <si>
    <t>Man.</t>
  </si>
  <si>
    <t>Digər valyutalar</t>
  </si>
  <si>
    <t>Qiymətli metallar</t>
  </si>
  <si>
    <t>Hesabat tarixinə bankın məcmu kapitalı:</t>
  </si>
  <si>
    <t>təşkil edir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</si>
  <si>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</si>
  <si>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O cümlədən, silinmiş aktivlər</t>
  </si>
  <si>
    <t>xarici valyutada tələblər üzrə məqsədli ehtiyatlar (manatla)</t>
  </si>
  <si>
    <t>İSK</t>
  </si>
  <si>
    <t>Cəmi tələblər 
və öhdəliklər</t>
  </si>
  <si>
    <t>Hesabat tarixinə xarici valyutada balans və balansdankənar tələblər üzrə məqsədli ehtiyatlar</t>
  </si>
  <si>
    <t>Xalis AVM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</si>
  <si>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</t>
    </r>
    <r>
      <rPr>
        <sz val="16"/>
        <rFont val="Arial"/>
        <family val="2"/>
      </rPr>
      <t>28/12/2018</t>
    </r>
  </si>
  <si>
    <t>31.12.2018 ci il üzrə</t>
  </si>
  <si>
    <t>min manatla</t>
  </si>
  <si>
    <t>Cəmi aktivlər</t>
  </si>
  <si>
    <t>Cəmi passivlər (öhdəliklər üstəgəl kapital)</t>
  </si>
  <si>
    <t>Hər bir dövr üçün maliyyə aktivlərinin (passivlərinin) xalis məbləği</t>
  </si>
  <si>
    <t>Kapital</t>
  </si>
  <si>
    <t>Likvid aktivlər</t>
  </si>
  <si>
    <t>Banklardakı depozitlər</t>
  </si>
  <si>
    <t>Qiymətli kağızlar</t>
  </si>
  <si>
    <t>Müştərilərə verilən kreditlər</t>
  </si>
  <si>
    <t>Digər aktivlər</t>
  </si>
  <si>
    <t>Banklar və digər maliyyə institutlarının vəsaitləri</t>
  </si>
  <si>
    <t>Fiziki şəxslərin tələbli depozitləri</t>
  </si>
  <si>
    <t>Hüquqi şəxslərin tələbli depozitləri</t>
  </si>
  <si>
    <t>Fiziki və hüquqi şəxslərin müddətli depozitləri</t>
  </si>
  <si>
    <t>Digər öhdəliklər</t>
  </si>
  <si>
    <t>Aktivlər üzrə mümkün zərərlərin ödənilməsi üçün məqsədli ehtiyatlar</t>
  </si>
  <si>
    <t>1 ilə-dək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</si>
</sst>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#,##0.0000"/>
    <numFmt numFmtId="166" formatCode="#,##0.00_ ;[Red]\-#,##0.00\ "/>
    <numFmt numFmtId="168" formatCode="0.0000"/>
    <numFmt numFmtId="169" formatCode="_-* #,##0\ _₽_-;\-* #,##0\ _₽_-;_-* &quot;-&quot;??\ _₽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color theme="4" tint="-0.499984740745262"/>
      <name val="Times Roman AzLat"/>
      <family val="1"/>
      <charset val="204"/>
    </font>
    <font>
      <sz val="10"/>
      <name val="Arial"/>
      <family val="2"/>
      <charset val="204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FFCC"/>
      <name val="Times New Roman"/>
      <family val="1"/>
      <charset val="204"/>
    </font>
    <font>
      <sz val="7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1"/>
      <color indexed="9"/>
      <name val="Arial"/>
      <family val="2"/>
    </font>
    <font>
      <i/>
      <sz val="11"/>
      <color theme="1"/>
      <name val="IBA San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</font>
    <font>
      <sz val="10"/>
      <name val="Calibri"/>
      <family val="2"/>
      <charset val="204"/>
      <scheme val="minor"/>
    </font>
    <font>
      <b/>
      <sz val="10"/>
      <color rgb="FFFFFFC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1" fillId="0" borderId="0"/>
    <xf numFmtId="0" fontId="11" fillId="0" borderId="0"/>
  </cellStyleXfs>
  <cellXfs count="234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6" fillId="2" borderId="0" xfId="3" applyFont="1" applyFill="1" applyAlignment="1" applyProtection="1">
      <alignment horizontal="center" vertical="center"/>
    </xf>
    <xf numFmtId="0" fontId="6" fillId="2" borderId="0" xfId="3" applyFont="1" applyFill="1" applyAlignment="1" applyProtection="1">
      <alignment horizontal="right" vertical="center"/>
    </xf>
    <xf numFmtId="0" fontId="7" fillId="0" borderId="0" xfId="3" applyFont="1" applyAlignment="1">
      <alignment vertical="center"/>
    </xf>
    <xf numFmtId="0" fontId="6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horizontal="center" vertical="center"/>
    </xf>
    <xf numFmtId="0" fontId="6" fillId="0" borderId="0" xfId="4" applyFont="1" applyFill="1" applyAlignment="1" applyProtection="1">
      <alignment horizontal="right" vertical="center"/>
    </xf>
    <xf numFmtId="0" fontId="4" fillId="0" borderId="1" xfId="0" applyFont="1" applyBorder="1"/>
    <xf numFmtId="0" fontId="0" fillId="3" borderId="0" xfId="0" applyFill="1" applyBorder="1"/>
    <xf numFmtId="0" fontId="0" fillId="0" borderId="0" xfId="0" applyProtection="1"/>
    <xf numFmtId="4" fontId="18" fillId="0" borderId="18" xfId="3" applyNumberFormat="1" applyFont="1" applyBorder="1" applyAlignment="1" applyProtection="1">
      <alignment horizontal="center" vertical="center"/>
    </xf>
    <xf numFmtId="4" fontId="18" fillId="0" borderId="19" xfId="3" applyNumberFormat="1" applyFont="1" applyBorder="1" applyAlignment="1" applyProtection="1">
      <alignment horizontal="center" vertical="center"/>
    </xf>
    <xf numFmtId="4" fontId="18" fillId="0" borderId="0" xfId="3" applyNumberFormat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4" fontId="18" fillId="0" borderId="9" xfId="3" applyNumberFormat="1" applyFont="1" applyBorder="1" applyAlignment="1" applyProtection="1">
      <alignment horizontal="center" vertical="center"/>
    </xf>
    <xf numFmtId="4" fontId="18" fillId="0" borderId="18" xfId="3" applyNumberFormat="1" applyFont="1" applyBorder="1" applyAlignment="1" applyProtection="1">
      <alignment horizontal="center" vertical="center" wrapText="1"/>
    </xf>
    <xf numFmtId="4" fontId="18" fillId="0" borderId="9" xfId="3" applyNumberFormat="1" applyFont="1" applyBorder="1" applyAlignment="1" applyProtection="1">
      <alignment horizontal="center" vertical="center" wrapText="1"/>
    </xf>
    <xf numFmtId="4" fontId="18" fillId="0" borderId="20" xfId="3" applyNumberFormat="1" applyFont="1" applyBorder="1" applyAlignment="1" applyProtection="1">
      <alignment horizontal="center" vertical="center"/>
    </xf>
    <xf numFmtId="4" fontId="18" fillId="0" borderId="12" xfId="3" applyNumberFormat="1" applyFont="1" applyBorder="1" applyAlignment="1" applyProtection="1">
      <alignment horizontal="center" vertical="center"/>
    </xf>
    <xf numFmtId="4" fontId="20" fillId="0" borderId="14" xfId="3" applyNumberFormat="1" applyFont="1" applyBorder="1" applyAlignment="1" applyProtection="1">
      <alignment horizontal="center" vertical="center" wrapText="1"/>
    </xf>
    <xf numFmtId="4" fontId="18" fillId="0" borderId="21" xfId="3" applyNumberFormat="1" applyFont="1" applyBorder="1" applyAlignment="1" applyProtection="1">
      <alignment horizontal="center" vertical="center"/>
    </xf>
    <xf numFmtId="165" fontId="21" fillId="0" borderId="21" xfId="3" applyNumberFormat="1" applyFont="1" applyBorder="1" applyProtection="1">
      <protection locked="0"/>
    </xf>
    <xf numFmtId="4" fontId="5" fillId="0" borderId="22" xfId="3" applyNumberFormat="1" applyFont="1" applyFill="1" applyBorder="1" applyProtection="1">
      <protection locked="0"/>
    </xf>
    <xf numFmtId="4" fontId="5" fillId="0" borderId="23" xfId="3" applyNumberFormat="1" applyFont="1" applyFill="1" applyBorder="1" applyProtection="1">
      <protection locked="0"/>
    </xf>
    <xf numFmtId="4" fontId="5" fillId="0" borderId="7" xfId="3" applyNumberFormat="1" applyFont="1" applyFill="1" applyBorder="1" applyProtection="1"/>
    <xf numFmtId="4" fontId="5" fillId="0" borderId="22" xfId="3" applyNumberFormat="1" applyFont="1" applyFill="1" applyBorder="1" applyProtection="1"/>
    <xf numFmtId="4" fontId="5" fillId="0" borderId="6" xfId="3" applyNumberFormat="1" applyFont="1" applyFill="1" applyBorder="1" applyProtection="1"/>
    <xf numFmtId="166" fontId="5" fillId="0" borderId="5" xfId="3" applyNumberFormat="1" applyFont="1" applyFill="1" applyBorder="1" applyProtection="1"/>
    <xf numFmtId="166" fontId="5" fillId="0" borderId="24" xfId="3" applyNumberFormat="1" applyFont="1" applyFill="1" applyBorder="1" applyProtection="1"/>
    <xf numFmtId="166" fontId="5" fillId="0" borderId="19" xfId="3" applyNumberFormat="1" applyFont="1" applyFill="1" applyBorder="1" applyProtection="1"/>
    <xf numFmtId="166" fontId="5" fillId="0" borderId="0" xfId="3" applyNumberFormat="1" applyFont="1" applyFill="1" applyBorder="1" applyProtection="1"/>
    <xf numFmtId="10" fontId="5" fillId="0" borderId="25" xfId="2" applyNumberFormat="1" applyFont="1" applyFill="1" applyBorder="1" applyProtection="1"/>
    <xf numFmtId="4" fontId="18" fillId="0" borderId="26" xfId="3" applyNumberFormat="1" applyFont="1" applyBorder="1" applyAlignment="1" applyProtection="1">
      <alignment horizontal="center" vertical="center"/>
    </xf>
    <xf numFmtId="165" fontId="21" fillId="0" borderId="26" xfId="3" applyNumberFormat="1" applyFont="1" applyBorder="1" applyProtection="1">
      <protection locked="0"/>
    </xf>
    <xf numFmtId="4" fontId="5" fillId="0" borderId="27" xfId="3" applyNumberFormat="1" applyFont="1" applyFill="1" applyBorder="1" applyProtection="1">
      <protection locked="0"/>
    </xf>
    <xf numFmtId="4" fontId="5" fillId="0" borderId="28" xfId="3" applyNumberFormat="1" applyFont="1" applyFill="1" applyBorder="1" applyProtection="1">
      <protection locked="0"/>
    </xf>
    <xf numFmtId="4" fontId="5" fillId="0" borderId="29" xfId="3" applyNumberFormat="1" applyFont="1" applyFill="1" applyBorder="1" applyProtection="1"/>
    <xf numFmtId="4" fontId="5" fillId="0" borderId="27" xfId="3" applyNumberFormat="1" applyFont="1" applyFill="1" applyBorder="1" applyProtection="1"/>
    <xf numFmtId="4" fontId="5" fillId="0" borderId="30" xfId="3" applyNumberFormat="1" applyFont="1" applyFill="1" applyBorder="1" applyProtection="1"/>
    <xf numFmtId="166" fontId="5" fillId="0" borderId="27" xfId="3" applyNumberFormat="1" applyFont="1" applyFill="1" applyBorder="1" applyProtection="1"/>
    <xf numFmtId="166" fontId="5" fillId="0" borderId="29" xfId="3" applyNumberFormat="1" applyFont="1" applyFill="1" applyBorder="1" applyProtection="1"/>
    <xf numFmtId="166" fontId="5" fillId="0" borderId="30" xfId="3" applyNumberFormat="1" applyFont="1" applyFill="1" applyBorder="1" applyProtection="1"/>
    <xf numFmtId="10" fontId="5" fillId="0" borderId="31" xfId="2" applyNumberFormat="1" applyFont="1" applyFill="1" applyBorder="1" applyProtection="1"/>
    <xf numFmtId="4" fontId="5" fillId="0" borderId="18" xfId="3" applyNumberFormat="1" applyFont="1" applyFill="1" applyBorder="1" applyProtection="1">
      <protection locked="0"/>
    </xf>
    <xf numFmtId="4" fontId="5" fillId="0" borderId="19" xfId="3" applyNumberFormat="1" applyFont="1" applyFill="1" applyBorder="1" applyProtection="1">
      <protection locked="0"/>
    </xf>
    <xf numFmtId="4" fontId="5" fillId="0" borderId="9" xfId="3" applyNumberFormat="1" applyFont="1" applyFill="1" applyBorder="1" applyProtection="1"/>
    <xf numFmtId="4" fontId="5" fillId="0" borderId="18" xfId="3" applyNumberFormat="1" applyFont="1" applyFill="1" applyBorder="1" applyProtection="1"/>
    <xf numFmtId="4" fontId="5" fillId="0" borderId="0" xfId="3" applyNumberFormat="1" applyFont="1" applyFill="1" applyBorder="1" applyProtection="1"/>
    <xf numFmtId="166" fontId="5" fillId="0" borderId="28" xfId="3" applyNumberFormat="1" applyFont="1" applyFill="1" applyBorder="1" applyProtection="1"/>
    <xf numFmtId="165" fontId="21" fillId="0" borderId="32" xfId="3" applyNumberFormat="1" applyFont="1" applyBorder="1" applyProtection="1">
      <protection locked="0"/>
    </xf>
    <xf numFmtId="4" fontId="5" fillId="0" borderId="33" xfId="3" applyNumberFormat="1" applyFont="1" applyFill="1" applyBorder="1" applyProtection="1">
      <protection locked="0"/>
    </xf>
    <xf numFmtId="4" fontId="5" fillId="0" borderId="34" xfId="3" applyNumberFormat="1" applyFont="1" applyFill="1" applyBorder="1" applyProtection="1">
      <protection locked="0"/>
    </xf>
    <xf numFmtId="4" fontId="5" fillId="0" borderId="35" xfId="3" applyNumberFormat="1" applyFont="1" applyFill="1" applyBorder="1" applyProtection="1"/>
    <xf numFmtId="4" fontId="5" fillId="0" borderId="36" xfId="3" applyNumberFormat="1" applyFont="1" applyFill="1" applyBorder="1" applyProtection="1"/>
    <xf numFmtId="4" fontId="18" fillId="0" borderId="37" xfId="3" applyNumberFormat="1" applyFont="1" applyBorder="1" applyAlignment="1" applyProtection="1">
      <alignment horizontal="center" vertical="center"/>
    </xf>
    <xf numFmtId="4" fontId="5" fillId="0" borderId="35" xfId="3" applyNumberFormat="1" applyFont="1" applyFill="1" applyBorder="1" applyProtection="1">
      <protection locked="0"/>
    </xf>
    <xf numFmtId="4" fontId="18" fillId="0" borderId="38" xfId="3" applyNumberFormat="1" applyFont="1" applyBorder="1" applyAlignment="1" applyProtection="1">
      <alignment horizontal="center" vertical="center"/>
    </xf>
    <xf numFmtId="165" fontId="21" fillId="0" borderId="38" xfId="3" applyNumberFormat="1" applyFont="1" applyBorder="1" applyProtection="1">
      <protection locked="0"/>
    </xf>
    <xf numFmtId="4" fontId="5" fillId="0" borderId="20" xfId="3" applyNumberFormat="1" applyFont="1" applyFill="1" applyBorder="1" applyProtection="1">
      <protection locked="0"/>
    </xf>
    <xf numFmtId="4" fontId="5" fillId="0" borderId="39" xfId="3" applyNumberFormat="1" applyFont="1" applyFill="1" applyBorder="1" applyProtection="1">
      <protection locked="0"/>
    </xf>
    <xf numFmtId="4" fontId="5" fillId="0" borderId="12" xfId="3" applyNumberFormat="1" applyFont="1" applyFill="1" applyBorder="1" applyProtection="1"/>
    <xf numFmtId="4" fontId="5" fillId="0" borderId="20" xfId="3" applyNumberFormat="1" applyFont="1" applyFill="1" applyBorder="1" applyProtection="1"/>
    <xf numFmtId="4" fontId="5" fillId="0" borderId="11" xfId="3" applyNumberFormat="1" applyFont="1" applyFill="1" applyBorder="1" applyProtection="1"/>
    <xf numFmtId="166" fontId="5" fillId="0" borderId="39" xfId="3" applyNumberFormat="1" applyFont="1" applyFill="1" applyBorder="1" applyProtection="1"/>
    <xf numFmtId="166" fontId="5" fillId="0" borderId="11" xfId="3" applyNumberFormat="1" applyFont="1" applyFill="1" applyBorder="1" applyProtection="1"/>
    <xf numFmtId="4" fontId="18" fillId="0" borderId="13" xfId="3" applyNumberFormat="1" applyFont="1" applyBorder="1" applyAlignment="1" applyProtection="1">
      <alignment horizontal="center" vertical="center"/>
    </xf>
    <xf numFmtId="165" fontId="21" fillId="0" borderId="9" xfId="3" applyNumberFormat="1" applyFont="1" applyBorder="1" applyProtection="1">
      <protection locked="0"/>
    </xf>
    <xf numFmtId="4" fontId="5" fillId="0" borderId="40" xfId="3" applyNumberFormat="1" applyFont="1" applyBorder="1" applyProtection="1">
      <protection locked="0"/>
    </xf>
    <xf numFmtId="4" fontId="5" fillId="0" borderId="41" xfId="3" applyNumberFormat="1" applyFont="1" applyBorder="1" applyProtection="1">
      <protection locked="0"/>
    </xf>
    <xf numFmtId="4" fontId="5" fillId="0" borderId="40" xfId="3" applyNumberFormat="1" applyFont="1" applyFill="1" applyBorder="1" applyProtection="1">
      <protection locked="0"/>
    </xf>
    <xf numFmtId="4" fontId="5" fillId="0" borderId="41" xfId="3" applyNumberFormat="1" applyFont="1" applyFill="1" applyBorder="1" applyProtection="1">
      <protection locked="0"/>
    </xf>
    <xf numFmtId="165" fontId="21" fillId="0" borderId="29" xfId="3" applyNumberFormat="1" applyFont="1" applyBorder="1" applyProtection="1">
      <protection locked="0"/>
    </xf>
    <xf numFmtId="4" fontId="5" fillId="0" borderId="33" xfId="3" applyNumberFormat="1" applyFont="1" applyBorder="1" applyProtection="1">
      <protection locked="0"/>
    </xf>
    <xf numFmtId="4" fontId="5" fillId="0" borderId="42" xfId="3" applyNumberFormat="1" applyFont="1" applyBorder="1" applyProtection="1">
      <protection locked="0"/>
    </xf>
    <xf numFmtId="4" fontId="5" fillId="0" borderId="42" xfId="3" applyNumberFormat="1" applyFont="1" applyFill="1" applyBorder="1" applyProtection="1">
      <protection locked="0"/>
    </xf>
    <xf numFmtId="4" fontId="5" fillId="0" borderId="34" xfId="3" applyNumberFormat="1" applyFont="1" applyFill="1" applyBorder="1" applyProtection="1"/>
    <xf numFmtId="4" fontId="5" fillId="0" borderId="43" xfId="3" applyNumberFormat="1" applyFont="1" applyFill="1" applyBorder="1" applyProtection="1"/>
    <xf numFmtId="166" fontId="5" fillId="0" borderId="33" xfId="3" applyNumberFormat="1" applyFont="1" applyFill="1" applyBorder="1" applyProtection="1"/>
    <xf numFmtId="166" fontId="5" fillId="0" borderId="32" xfId="3" applyNumberFormat="1" applyFont="1" applyFill="1" applyBorder="1" applyProtection="1"/>
    <xf numFmtId="166" fontId="5" fillId="0" borderId="42" xfId="3" applyNumberFormat="1" applyFont="1" applyFill="1" applyBorder="1" applyProtection="1"/>
    <xf numFmtId="4" fontId="5" fillId="0" borderId="27" xfId="3" applyNumberFormat="1" applyFont="1" applyBorder="1" applyProtection="1">
      <protection locked="0"/>
    </xf>
    <xf numFmtId="4" fontId="5" fillId="0" borderId="28" xfId="3" applyNumberFormat="1" applyFont="1" applyBorder="1" applyProtection="1">
      <protection locked="0"/>
    </xf>
    <xf numFmtId="4" fontId="5" fillId="0" borderId="44" xfId="3" applyNumberFormat="1" applyFont="1" applyFill="1" applyBorder="1" applyProtection="1">
      <protection locked="0"/>
    </xf>
    <xf numFmtId="4" fontId="18" fillId="0" borderId="14" xfId="3" applyNumberFormat="1" applyFont="1" applyBorder="1" applyAlignment="1" applyProtection="1">
      <alignment horizontal="center" vertical="center"/>
    </xf>
    <xf numFmtId="4" fontId="18" fillId="0" borderId="45" xfId="3" applyNumberFormat="1" applyFont="1" applyBorder="1" applyAlignment="1" applyProtection="1">
      <alignment horizontal="center" vertical="center"/>
    </xf>
    <xf numFmtId="165" fontId="21" fillId="0" borderId="46" xfId="3" applyNumberFormat="1" applyFont="1" applyBorder="1" applyProtection="1">
      <protection locked="0"/>
    </xf>
    <xf numFmtId="4" fontId="5" fillId="0" borderId="20" xfId="3" applyNumberFormat="1" applyFont="1" applyBorder="1" applyProtection="1">
      <protection locked="0"/>
    </xf>
    <xf numFmtId="4" fontId="5" fillId="0" borderId="39" xfId="3" applyNumberFormat="1" applyFont="1" applyBorder="1" applyProtection="1">
      <protection locked="0"/>
    </xf>
    <xf numFmtId="4" fontId="5" fillId="0" borderId="47" xfId="3" applyNumberFormat="1" applyFont="1" applyFill="1" applyBorder="1" applyProtection="1">
      <protection locked="0"/>
    </xf>
    <xf numFmtId="166" fontId="5" fillId="0" borderId="12" xfId="3" applyNumberFormat="1" applyFont="1" applyFill="1" applyBorder="1" applyProtection="1"/>
    <xf numFmtId="4" fontId="5" fillId="0" borderId="0" xfId="3" applyNumberFormat="1" applyFont="1" applyFill="1" applyBorder="1" applyProtection="1">
      <protection locked="0"/>
    </xf>
    <xf numFmtId="4" fontId="5" fillId="0" borderId="32" xfId="3" applyNumberFormat="1" applyFont="1" applyFill="1" applyBorder="1" applyProtection="1"/>
    <xf numFmtId="4" fontId="5" fillId="0" borderId="2" xfId="3" applyNumberFormat="1" applyFont="1" applyFill="1" applyBorder="1" applyProtection="1"/>
    <xf numFmtId="166" fontId="5" fillId="0" borderId="48" xfId="3" applyNumberFormat="1" applyFont="1" applyFill="1" applyBorder="1" applyProtection="1"/>
    <xf numFmtId="10" fontId="5" fillId="0" borderId="49" xfId="2" applyNumberFormat="1" applyFont="1" applyFill="1" applyBorder="1" applyProtection="1"/>
    <xf numFmtId="4" fontId="5" fillId="0" borderId="52" xfId="3" applyNumberFormat="1" applyFont="1" applyBorder="1" applyAlignment="1" applyProtection="1">
      <alignment horizontal="center"/>
    </xf>
    <xf numFmtId="4" fontId="5" fillId="0" borderId="53" xfId="3" applyNumberFormat="1" applyFont="1" applyBorder="1" applyAlignment="1" applyProtection="1">
      <alignment horizontal="center"/>
    </xf>
    <xf numFmtId="10" fontId="21" fillId="0" borderId="7" xfId="3" applyNumberFormat="1" applyFont="1" applyBorder="1" applyProtection="1"/>
    <xf numFmtId="4" fontId="5" fillId="0" borderId="27" xfId="3" applyNumberFormat="1" applyFont="1" applyBorder="1" applyAlignment="1" applyProtection="1">
      <alignment horizontal="center"/>
    </xf>
    <xf numFmtId="4" fontId="5" fillId="0" borderId="36" xfId="3" applyNumberFormat="1" applyFont="1" applyBorder="1" applyAlignment="1" applyProtection="1">
      <alignment horizontal="center" vertical="center"/>
    </xf>
    <xf numFmtId="4" fontId="5" fillId="0" borderId="35" xfId="3" applyNumberFormat="1" applyFont="1" applyBorder="1" applyAlignment="1" applyProtection="1">
      <alignment horizontal="center"/>
    </xf>
    <xf numFmtId="10" fontId="21" fillId="0" borderId="55" xfId="3" applyNumberFormat="1" applyFont="1" applyBorder="1" applyProtection="1"/>
    <xf numFmtId="4" fontId="5" fillId="0" borderId="57" xfId="3" applyNumberFormat="1" applyFont="1" applyBorder="1" applyAlignment="1" applyProtection="1">
      <alignment horizontal="center"/>
    </xf>
    <xf numFmtId="4" fontId="5" fillId="0" borderId="58" xfId="3" applyNumberFormat="1" applyFont="1" applyBorder="1" applyAlignment="1" applyProtection="1">
      <alignment horizontal="center"/>
    </xf>
    <xf numFmtId="4" fontId="5" fillId="0" borderId="59" xfId="3" applyNumberFormat="1" applyFont="1" applyBorder="1" applyAlignment="1" applyProtection="1">
      <alignment horizontal="center"/>
    </xf>
    <xf numFmtId="4" fontId="5" fillId="0" borderId="55" xfId="3" applyNumberFormat="1" applyFont="1" applyBorder="1" applyAlignment="1" applyProtection="1">
      <alignment horizontal="center"/>
    </xf>
    <xf numFmtId="4" fontId="22" fillId="0" borderId="62" xfId="3" applyNumberFormat="1" applyFont="1" applyFill="1" applyBorder="1" applyAlignment="1" applyProtection="1">
      <alignment vertical="center"/>
    </xf>
    <xf numFmtId="4" fontId="24" fillId="0" borderId="0" xfId="3" applyNumberFormat="1" applyFont="1" applyFill="1" applyBorder="1" applyAlignment="1" applyProtection="1">
      <alignment vertical="center"/>
      <protection locked="0"/>
    </xf>
    <xf numFmtId="4" fontId="5" fillId="0" borderId="0" xfId="3" applyNumberFormat="1" applyFont="1" applyBorder="1" applyAlignment="1" applyProtection="1">
      <alignment vertical="center"/>
      <protection locked="0"/>
    </xf>
    <xf numFmtId="4" fontId="21" fillId="0" borderId="0" xfId="3" applyNumberFormat="1" applyFont="1" applyBorder="1" applyAlignment="1" applyProtection="1">
      <alignment vertical="center"/>
      <protection locked="0"/>
    </xf>
    <xf numFmtId="4" fontId="5" fillId="0" borderId="63" xfId="3" applyNumberFormat="1" applyFont="1" applyBorder="1" applyAlignment="1" applyProtection="1">
      <alignment horizontal="center" vertical="center"/>
      <protection locked="0"/>
    </xf>
    <xf numFmtId="4" fontId="5" fillId="0" borderId="64" xfId="3" applyNumberFormat="1" applyFont="1" applyBorder="1" applyAlignment="1" applyProtection="1">
      <alignment horizontal="center" vertical="center"/>
    </xf>
    <xf numFmtId="4" fontId="21" fillId="0" borderId="65" xfId="3" applyNumberFormat="1" applyFont="1" applyBorder="1" applyAlignment="1" applyProtection="1">
      <alignment horizontal="center" vertical="center"/>
      <protection locked="0"/>
    </xf>
    <xf numFmtId="4" fontId="21" fillId="0" borderId="16" xfId="3" applyNumberFormat="1" applyFont="1" applyBorder="1" applyAlignment="1" applyProtection="1">
      <alignment vertical="center"/>
      <protection locked="0"/>
    </xf>
    <xf numFmtId="10" fontId="5" fillId="0" borderId="61" xfId="2" applyNumberFormat="1" applyFont="1" applyBorder="1" applyAlignment="1" applyProtection="1">
      <alignment vertical="center"/>
    </xf>
    <xf numFmtId="4" fontId="5" fillId="0" borderId="10" xfId="3" applyNumberFormat="1" applyFont="1" applyBorder="1" applyAlignment="1" applyProtection="1">
      <alignment horizontal="center" vertical="center"/>
      <protection locked="0"/>
    </xf>
    <xf numFmtId="4" fontId="21" fillId="0" borderId="11" xfId="3" applyNumberFormat="1" applyFont="1" applyBorder="1" applyAlignment="1" applyProtection="1">
      <alignment horizontal="center" vertical="center"/>
      <protection locked="0"/>
    </xf>
    <xf numFmtId="4" fontId="21" fillId="0" borderId="64" xfId="3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wrapText="1"/>
    </xf>
    <xf numFmtId="0" fontId="6" fillId="0" borderId="1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vertical="center"/>
    </xf>
    <xf numFmtId="4" fontId="5" fillId="0" borderId="53" xfId="3" applyNumberFormat="1" applyFont="1" applyBorder="1" applyProtection="1">
      <protection locked="0"/>
    </xf>
    <xf numFmtId="4" fontId="5" fillId="0" borderId="35" xfId="3" applyNumberFormat="1" applyFont="1" applyBorder="1" applyProtection="1">
      <protection locked="0"/>
    </xf>
    <xf numFmtId="4" fontId="5" fillId="0" borderId="66" xfId="3" applyNumberFormat="1" applyFont="1" applyBorder="1" applyProtection="1">
      <protection locked="0"/>
    </xf>
    <xf numFmtId="4" fontId="5" fillId="0" borderId="34" xfId="3" applyNumberFormat="1" applyFont="1" applyBorder="1" applyProtection="1">
      <protection locked="0"/>
    </xf>
    <xf numFmtId="166" fontId="5" fillId="0" borderId="20" xfId="3" applyNumberFormat="1" applyFont="1" applyFill="1" applyBorder="1" applyProtection="1"/>
    <xf numFmtId="4" fontId="18" fillId="0" borderId="8" xfId="3" applyNumberFormat="1" applyFont="1" applyBorder="1" applyAlignment="1" applyProtection="1">
      <alignment horizontal="center" vertical="center"/>
    </xf>
    <xf numFmtId="165" fontId="21" fillId="0" borderId="45" xfId="3" applyNumberFormat="1" applyFont="1" applyBorder="1" applyProtection="1">
      <protection locked="0"/>
    </xf>
    <xf numFmtId="4" fontId="5" fillId="0" borderId="40" xfId="3" applyNumberFormat="1" applyFont="1" applyBorder="1" applyAlignment="1" applyProtection="1">
      <alignment horizontal="center"/>
    </xf>
    <xf numFmtId="4" fontId="23" fillId="0" borderId="67" xfId="7" applyNumberFormat="1" applyFont="1" applyBorder="1" applyAlignment="1" applyProtection="1">
      <alignment vertical="center"/>
      <protection locked="0"/>
    </xf>
    <xf numFmtId="4" fontId="23" fillId="0" borderId="62" xfId="3" applyNumberFormat="1" applyFont="1" applyBorder="1" applyAlignment="1" applyProtection="1">
      <alignment vertical="center"/>
      <protection locked="0"/>
    </xf>
    <xf numFmtId="4" fontId="27" fillId="0" borderId="0" xfId="3" applyNumberFormat="1" applyFont="1" applyProtection="1"/>
    <xf numFmtId="4" fontId="18" fillId="0" borderId="16" xfId="3" applyNumberFormat="1" applyFont="1" applyBorder="1" applyAlignment="1" applyProtection="1">
      <alignment vertical="center"/>
    </xf>
    <xf numFmtId="4" fontId="27" fillId="0" borderId="0" xfId="3" applyNumberFormat="1" applyFont="1" applyBorder="1" applyProtection="1"/>
    <xf numFmtId="168" fontId="28" fillId="2" borderId="0" xfId="3" applyNumberFormat="1" applyFont="1" applyFill="1" applyBorder="1" applyProtection="1"/>
    <xf numFmtId="4" fontId="29" fillId="0" borderId="0" xfId="3" applyNumberFormat="1" applyFont="1" applyProtection="1"/>
    <xf numFmtId="4" fontId="5" fillId="0" borderId="0" xfId="3" applyNumberFormat="1" applyFont="1" applyProtection="1"/>
    <xf numFmtId="4" fontId="21" fillId="0" borderId="0" xfId="3" applyNumberFormat="1" applyFont="1" applyProtection="1"/>
    <xf numFmtId="4" fontId="23" fillId="0" borderId="0" xfId="3" applyNumberFormat="1" applyFont="1" applyProtection="1"/>
    <xf numFmtId="4" fontId="23" fillId="0" borderId="0" xfId="3" applyNumberFormat="1" applyFont="1" applyBorder="1" applyAlignment="1" applyProtection="1">
      <alignment horizontal="center"/>
      <protection locked="0"/>
    </xf>
    <xf numFmtId="4" fontId="30" fillId="0" borderId="0" xfId="3" applyNumberFormat="1" applyFont="1" applyProtection="1"/>
    <xf numFmtId="0" fontId="2" fillId="0" borderId="1" xfId="0" applyFont="1" applyBorder="1"/>
    <xf numFmtId="43" fontId="0" fillId="0" borderId="1" xfId="1" applyFont="1" applyBorder="1"/>
    <xf numFmtId="164" fontId="6" fillId="0" borderId="0" xfId="4" applyNumberFormat="1" applyFont="1" applyFill="1" applyAlignment="1" applyProtection="1">
      <alignment horizontal="center" vertical="center"/>
    </xf>
    <xf numFmtId="0" fontId="31" fillId="0" borderId="0" xfId="0" applyFont="1"/>
    <xf numFmtId="0" fontId="8" fillId="5" borderId="1" xfId="4" applyFont="1" applyFill="1" applyBorder="1" applyAlignment="1" applyProtection="1">
      <alignment vertical="center" wrapText="1"/>
    </xf>
    <xf numFmtId="43" fontId="8" fillId="5" borderId="1" xfId="1" applyFont="1" applyFill="1" applyBorder="1" applyAlignment="1" applyProtection="1">
      <alignment horizontal="center" vertical="center" wrapText="1"/>
    </xf>
    <xf numFmtId="43" fontId="8" fillId="5" borderId="1" xfId="1" applyFont="1" applyFill="1" applyBorder="1" applyAlignment="1" applyProtection="1">
      <alignment horizontal="right" vertical="center" wrapText="1"/>
    </xf>
    <xf numFmtId="43" fontId="26" fillId="5" borderId="1" xfId="1" applyFont="1" applyFill="1" applyBorder="1" applyAlignment="1" applyProtection="1">
      <alignment horizontal="right" vertical="center" wrapText="1"/>
    </xf>
    <xf numFmtId="4" fontId="4" fillId="5" borderId="1" xfId="0" applyNumberFormat="1" applyFont="1" applyFill="1" applyBorder="1"/>
    <xf numFmtId="0" fontId="33" fillId="5" borderId="1" xfId="4" applyFont="1" applyFill="1" applyBorder="1" applyAlignment="1" applyProtection="1">
      <alignment vertical="center"/>
    </xf>
    <xf numFmtId="169" fontId="2" fillId="0" borderId="1" xfId="1" applyNumberFormat="1" applyFont="1" applyBorder="1"/>
    <xf numFmtId="0" fontId="33" fillId="5" borderId="1" xfId="4" applyFont="1" applyFill="1" applyBorder="1" applyAlignment="1" applyProtection="1">
      <alignment vertical="center" wrapText="1"/>
    </xf>
    <xf numFmtId="43" fontId="33" fillId="5" borderId="1" xfId="1" applyFont="1" applyFill="1" applyBorder="1" applyAlignment="1" applyProtection="1">
      <alignment horizontal="center" vertical="center" wrapText="1"/>
    </xf>
    <xf numFmtId="169" fontId="2" fillId="5" borderId="1" xfId="1" applyNumberFormat="1" applyFont="1" applyFill="1" applyBorder="1"/>
    <xf numFmtId="0" fontId="33" fillId="5" borderId="1" xfId="4" applyFont="1" applyFill="1" applyBorder="1" applyAlignment="1" applyProtection="1">
      <alignment horizontal="center" vertical="center"/>
    </xf>
    <xf numFmtId="0" fontId="31" fillId="0" borderId="0" xfId="0" applyFont="1" applyAlignment="1"/>
    <xf numFmtId="0" fontId="1" fillId="0" borderId="1" xfId="0" applyFont="1" applyBorder="1"/>
    <xf numFmtId="169" fontId="6" fillId="0" borderId="0" xfId="4" applyNumberFormat="1" applyFont="1" applyFill="1" applyAlignment="1" applyProtection="1">
      <alignment vertical="center"/>
    </xf>
    <xf numFmtId="43" fontId="6" fillId="0" borderId="0" xfId="4" applyNumberFormat="1" applyFont="1" applyFill="1" applyAlignment="1" applyProtection="1">
      <alignment horizontal="center" vertical="center"/>
    </xf>
    <xf numFmtId="43" fontId="34" fillId="0" borderId="0" xfId="4" applyNumberFormat="1" applyFont="1" applyFill="1" applyAlignment="1" applyProtection="1">
      <alignment vertical="center"/>
    </xf>
    <xf numFmtId="43" fontId="35" fillId="0" borderId="1" xfId="1" applyFont="1" applyFill="1" applyBorder="1" applyAlignment="1" applyProtection="1">
      <alignment vertical="center"/>
    </xf>
    <xf numFmtId="0" fontId="32" fillId="5" borderId="0" xfId="0" applyFont="1" applyFill="1" applyBorder="1" applyAlignment="1">
      <alignment vertical="center"/>
    </xf>
    <xf numFmtId="164" fontId="6" fillId="0" borderId="0" xfId="4" applyNumberFormat="1" applyFont="1" applyFill="1" applyAlignment="1" applyProtection="1">
      <alignment vertical="center"/>
    </xf>
    <xf numFmtId="43" fontId="6" fillId="0" borderId="0" xfId="4" applyNumberFormat="1" applyFont="1" applyFill="1" applyAlignment="1" applyProtection="1">
      <alignment vertical="center"/>
    </xf>
    <xf numFmtId="169" fontId="1" fillId="0" borderId="1" xfId="1" applyNumberFormat="1" applyFont="1" applyBorder="1"/>
    <xf numFmtId="169" fontId="1" fillId="5" borderId="1" xfId="1" applyNumberFormat="1" applyFont="1" applyFill="1" applyBorder="1"/>
    <xf numFmtId="169" fontId="33" fillId="5" borderId="1" xfId="1" applyNumberFormat="1" applyFont="1" applyFill="1" applyBorder="1" applyAlignment="1" applyProtection="1">
      <alignment horizontal="center" vertical="center" wrapText="1"/>
    </xf>
    <xf numFmtId="169" fontId="4" fillId="5" borderId="1" xfId="1" applyNumberFormat="1" applyFont="1" applyFill="1" applyBorder="1"/>
    <xf numFmtId="169" fontId="36" fillId="5" borderId="1" xfId="1" applyNumberFormat="1" applyFont="1" applyFill="1" applyBorder="1" applyAlignment="1" applyProtection="1">
      <alignment horizontal="right" vertical="center" wrapText="1"/>
    </xf>
    <xf numFmtId="169" fontId="33" fillId="5" borderId="1" xfId="1" applyNumberFormat="1" applyFont="1" applyFill="1" applyBorder="1" applyAlignment="1" applyProtection="1">
      <alignment horizontal="right" vertical="center" wrapText="1"/>
    </xf>
    <xf numFmtId="4" fontId="17" fillId="0" borderId="5" xfId="3" applyNumberFormat="1" applyFont="1" applyBorder="1" applyAlignment="1" applyProtection="1">
      <alignment horizontal="center" vertical="center"/>
    </xf>
    <xf numFmtId="4" fontId="17" fillId="0" borderId="6" xfId="3" applyNumberFormat="1" applyFont="1" applyBorder="1" applyAlignment="1" applyProtection="1">
      <alignment horizontal="center" vertical="center"/>
    </xf>
    <xf numFmtId="4" fontId="17" fillId="0" borderId="7" xfId="3" applyNumberFormat="1" applyFont="1" applyBorder="1" applyAlignment="1" applyProtection="1">
      <alignment horizontal="center" vertical="center"/>
    </xf>
    <xf numFmtId="4" fontId="17" fillId="0" borderId="13" xfId="3" applyNumberFormat="1" applyFont="1" applyBorder="1" applyAlignment="1" applyProtection="1">
      <alignment horizontal="center" vertical="center" wrapText="1"/>
    </xf>
    <xf numFmtId="4" fontId="17" fillId="0" borderId="17" xfId="3" applyNumberFormat="1" applyFont="1" applyBorder="1" applyAlignment="1" applyProtection="1">
      <alignment horizontal="center" vertical="center" wrapText="1"/>
    </xf>
    <xf numFmtId="4" fontId="17" fillId="0" borderId="15" xfId="3" applyNumberFormat="1" applyFont="1" applyBorder="1" applyAlignment="1" applyProtection="1">
      <alignment horizontal="center" vertical="center"/>
    </xf>
    <xf numFmtId="4" fontId="17" fillId="0" borderId="16" xfId="3" applyNumberFormat="1" applyFont="1" applyBorder="1" applyAlignment="1" applyProtection="1">
      <alignment horizontal="center" vertical="center"/>
    </xf>
    <xf numFmtId="4" fontId="18" fillId="0" borderId="15" xfId="3" applyNumberFormat="1" applyFont="1" applyBorder="1" applyAlignment="1" applyProtection="1">
      <alignment horizontal="center" vertical="center" wrapText="1"/>
    </xf>
    <xf numFmtId="4" fontId="18" fillId="0" borderId="16" xfId="3" applyNumberFormat="1" applyFont="1" applyBorder="1" applyAlignment="1" applyProtection="1">
      <alignment horizontal="center" vertical="center" wrapText="1"/>
    </xf>
    <xf numFmtId="4" fontId="18" fillId="0" borderId="15" xfId="3" applyNumberFormat="1" applyFont="1" applyBorder="1" applyAlignment="1" applyProtection="1">
      <alignment horizontal="center" vertical="center"/>
    </xf>
    <xf numFmtId="4" fontId="18" fillId="0" borderId="16" xfId="3" applyNumberFormat="1" applyFont="1" applyBorder="1" applyAlignment="1" applyProtection="1">
      <alignment horizontal="center" vertical="center"/>
    </xf>
    <xf numFmtId="4" fontId="18" fillId="0" borderId="15" xfId="3" applyNumberFormat="1" applyFont="1" applyBorder="1" applyAlignment="1" applyProtection="1">
      <alignment horizontal="center" vertical="center"/>
      <protection locked="0"/>
    </xf>
    <xf numFmtId="4" fontId="18" fillId="0" borderId="16" xfId="3" applyNumberFormat="1" applyFont="1" applyBorder="1" applyAlignment="1" applyProtection="1">
      <alignment horizontal="center" vertical="center"/>
      <protection locked="0"/>
    </xf>
    <xf numFmtId="4" fontId="16" fillId="0" borderId="5" xfId="3" applyNumberFormat="1" applyFont="1" applyBorder="1" applyAlignment="1" applyProtection="1">
      <alignment horizontal="center" vertical="center"/>
    </xf>
    <xf numFmtId="4" fontId="16" fillId="0" borderId="6" xfId="3" applyNumberFormat="1" applyFont="1" applyBorder="1" applyAlignment="1" applyProtection="1">
      <alignment horizontal="center" vertical="center"/>
    </xf>
    <xf numFmtId="4" fontId="16" fillId="0" borderId="8" xfId="3" applyNumberFormat="1" applyFont="1" applyBorder="1" applyAlignment="1" applyProtection="1">
      <alignment horizontal="center" vertical="center"/>
    </xf>
    <xf numFmtId="4" fontId="16" fillId="0" borderId="0" xfId="3" applyNumberFormat="1" applyFont="1" applyBorder="1" applyAlignment="1" applyProtection="1">
      <alignment horizontal="center" vertical="center"/>
    </xf>
    <xf numFmtId="4" fontId="16" fillId="0" borderId="10" xfId="3" applyNumberFormat="1" applyFont="1" applyBorder="1" applyAlignment="1" applyProtection="1">
      <alignment horizontal="center" vertical="center"/>
    </xf>
    <xf numFmtId="4" fontId="16" fillId="0" borderId="11" xfId="3" applyNumberFormat="1" applyFont="1" applyBorder="1" applyAlignment="1" applyProtection="1">
      <alignment horizontal="center" vertical="center"/>
    </xf>
    <xf numFmtId="4" fontId="5" fillId="0" borderId="50" xfId="3" applyNumberFormat="1" applyFont="1" applyBorder="1" applyAlignment="1" applyProtection="1">
      <alignment horizontal="center"/>
    </xf>
    <xf numFmtId="4" fontId="5" fillId="0" borderId="51" xfId="3" applyNumberFormat="1" applyFont="1" applyBorder="1" applyAlignment="1" applyProtection="1">
      <alignment horizontal="center"/>
    </xf>
    <xf numFmtId="4" fontId="5" fillId="0" borderId="54" xfId="3" applyNumberFormat="1" applyFont="1" applyBorder="1" applyAlignment="1" applyProtection="1">
      <alignment horizontal="center"/>
    </xf>
    <xf numFmtId="4" fontId="5" fillId="0" borderId="29" xfId="3" applyNumberFormat="1" applyFont="1" applyBorder="1" applyAlignment="1" applyProtection="1">
      <alignment horizontal="center"/>
    </xf>
    <xf numFmtId="4" fontId="22" fillId="0" borderId="15" xfId="3" applyNumberFormat="1" applyFont="1" applyBorder="1" applyAlignment="1" applyProtection="1">
      <alignment horizontal="left" vertical="center"/>
    </xf>
    <xf numFmtId="4" fontId="22" fillId="0" borderId="60" xfId="3" applyNumberFormat="1" applyFont="1" applyBorder="1" applyAlignment="1" applyProtection="1">
      <alignment horizontal="left" vertical="center"/>
    </xf>
    <xf numFmtId="4" fontId="22" fillId="0" borderId="65" xfId="3" applyNumberFormat="1" applyFont="1" applyBorder="1" applyAlignment="1" applyProtection="1">
      <alignment horizontal="left" vertical="center"/>
    </xf>
    <xf numFmtId="4" fontId="5" fillId="0" borderId="15" xfId="3" applyNumberFormat="1" applyFont="1" applyBorder="1" applyAlignment="1" applyProtection="1">
      <alignment horizontal="left" vertical="center"/>
    </xf>
    <xf numFmtId="4" fontId="5" fillId="0" borderId="60" xfId="3" applyNumberFormat="1" applyFont="1" applyBorder="1" applyAlignment="1" applyProtection="1">
      <alignment horizontal="left" vertical="center"/>
    </xf>
    <xf numFmtId="4" fontId="5" fillId="0" borderId="56" xfId="3" applyNumberFormat="1" applyFont="1" applyBorder="1" applyAlignment="1" applyProtection="1">
      <alignment horizontal="center"/>
    </xf>
    <xf numFmtId="4" fontId="5" fillId="0" borderId="55" xfId="3" applyNumberFormat="1" applyFont="1" applyBorder="1" applyAlignment="1" applyProtection="1">
      <alignment horizontal="center"/>
    </xf>
    <xf numFmtId="4" fontId="18" fillId="0" borderId="10" xfId="3" applyNumberFormat="1" applyFont="1" applyBorder="1" applyAlignment="1" applyProtection="1">
      <alignment horizontal="center" vertical="center"/>
    </xf>
    <xf numFmtId="4" fontId="18" fillId="0" borderId="12" xfId="3" applyNumberFormat="1" applyFont="1" applyBorder="1" applyAlignment="1" applyProtection="1">
      <alignment horizontal="center" vertical="center"/>
    </xf>
    <xf numFmtId="4" fontId="17" fillId="0" borderId="5" xfId="3" applyNumberFormat="1" applyFont="1" applyBorder="1" applyAlignment="1" applyProtection="1">
      <alignment horizontal="center" vertical="center" wrapText="1"/>
    </xf>
    <xf numFmtId="4" fontId="17" fillId="0" borderId="8" xfId="3" applyNumberFormat="1" applyFont="1" applyBorder="1" applyAlignment="1" applyProtection="1">
      <alignment horizontal="center" vertical="center" wrapText="1"/>
    </xf>
    <xf numFmtId="4" fontId="17" fillId="0" borderId="14" xfId="3" applyNumberFormat="1" applyFont="1" applyBorder="1" applyAlignment="1" applyProtection="1">
      <alignment horizontal="center" vertical="center"/>
    </xf>
    <xf numFmtId="4" fontId="17" fillId="0" borderId="10" xfId="3" applyNumberFormat="1" applyFont="1" applyBorder="1" applyAlignment="1" applyProtection="1">
      <alignment horizontal="center" vertical="center"/>
    </xf>
    <xf numFmtId="4" fontId="17" fillId="0" borderId="11" xfId="3" applyNumberFormat="1" applyFont="1" applyBorder="1" applyAlignment="1" applyProtection="1">
      <alignment horizontal="center" vertical="center"/>
    </xf>
    <xf numFmtId="4" fontId="17" fillId="0" borderId="12" xfId="3" applyNumberFormat="1" applyFont="1" applyBorder="1" applyAlignment="1" applyProtection="1">
      <alignment horizontal="center" vertical="center"/>
    </xf>
    <xf numFmtId="4" fontId="17" fillId="0" borderId="6" xfId="3" applyNumberFormat="1" applyFont="1" applyBorder="1" applyAlignment="1" applyProtection="1">
      <alignment horizontal="center" vertical="center" wrapText="1"/>
    </xf>
    <xf numFmtId="4" fontId="17" fillId="0" borderId="7" xfId="3" applyNumberFormat="1" applyFont="1" applyBorder="1" applyAlignment="1" applyProtection="1">
      <alignment horizontal="center" vertical="center" wrapText="1"/>
    </xf>
    <xf numFmtId="4" fontId="17" fillId="0" borderId="10" xfId="3" applyNumberFormat="1" applyFont="1" applyBorder="1" applyAlignment="1" applyProtection="1">
      <alignment horizontal="center" vertical="center" wrapText="1"/>
    </xf>
    <xf numFmtId="4" fontId="17" fillId="0" borderId="12" xfId="3" applyNumberFormat="1" applyFont="1" applyBorder="1" applyAlignment="1" applyProtection="1">
      <alignment horizontal="center" vertical="center" wrapText="1"/>
    </xf>
    <xf numFmtId="0" fontId="10" fillId="3" borderId="0" xfId="5" applyFont="1" applyFill="1" applyBorder="1" applyAlignment="1">
      <alignment horizontal="center"/>
    </xf>
    <xf numFmtId="4" fontId="12" fillId="4" borderId="5" xfId="3" applyNumberFormat="1" applyFont="1" applyFill="1" applyBorder="1" applyAlignment="1" applyProtection="1">
      <alignment horizontal="center" vertical="center" wrapText="1"/>
      <protection locked="0"/>
    </xf>
    <xf numFmtId="4" fontId="15" fillId="4" borderId="6" xfId="3" applyNumberFormat="1" applyFont="1" applyFill="1" applyBorder="1" applyAlignment="1" applyProtection="1">
      <alignment horizontal="center" vertical="center" wrapText="1"/>
      <protection locked="0"/>
    </xf>
    <xf numFmtId="4" fontId="15" fillId="4" borderId="7" xfId="3" applyNumberFormat="1" applyFont="1" applyFill="1" applyBorder="1" applyAlignment="1" applyProtection="1">
      <alignment horizontal="center" vertical="center" wrapText="1"/>
      <protection locked="0"/>
    </xf>
    <xf numFmtId="4" fontId="15" fillId="4" borderId="8" xfId="3" applyNumberFormat="1" applyFont="1" applyFill="1" applyBorder="1" applyAlignment="1" applyProtection="1">
      <alignment horizontal="center" vertical="center" wrapText="1"/>
      <protection locked="0"/>
    </xf>
    <xf numFmtId="4" fontId="15" fillId="4" borderId="0" xfId="3" applyNumberFormat="1" applyFont="1" applyFill="1" applyBorder="1" applyAlignment="1" applyProtection="1">
      <alignment horizontal="center" vertical="center" wrapText="1"/>
      <protection locked="0"/>
    </xf>
    <xf numFmtId="4" fontId="15" fillId="4" borderId="9" xfId="3" applyNumberFormat="1" applyFont="1" applyFill="1" applyBorder="1" applyAlignment="1" applyProtection="1">
      <alignment horizontal="center" vertical="center" wrapText="1"/>
      <protection locked="0"/>
    </xf>
    <xf numFmtId="4" fontId="15" fillId="4" borderId="10" xfId="3" applyNumberFormat="1" applyFont="1" applyFill="1" applyBorder="1" applyAlignment="1" applyProtection="1">
      <alignment horizontal="center" vertical="center" wrapText="1"/>
      <protection locked="0"/>
    </xf>
    <xf numFmtId="4" fontId="15" fillId="4" borderId="11" xfId="3" applyNumberFormat="1" applyFont="1" applyFill="1" applyBorder="1" applyAlignment="1" applyProtection="1">
      <alignment horizontal="center" vertical="center" wrapText="1"/>
      <protection locked="0"/>
    </xf>
    <xf numFmtId="4" fontId="15" fillId="4" borderId="12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5" xfId="3" applyNumberFormat="1" applyFont="1" applyBorder="1" applyAlignment="1" applyProtection="1">
      <alignment horizontal="left" vertical="center"/>
      <protection locked="0"/>
    </xf>
    <xf numFmtId="4" fontId="16" fillId="0" borderId="6" xfId="3" applyNumberFormat="1" applyFont="1" applyBorder="1" applyAlignment="1" applyProtection="1">
      <alignment horizontal="left" vertical="center"/>
      <protection locked="0"/>
    </xf>
    <xf numFmtId="4" fontId="16" fillId="0" borderId="7" xfId="3" applyNumberFormat="1" applyFont="1" applyBorder="1" applyAlignment="1" applyProtection="1">
      <alignment horizontal="left" vertical="center"/>
      <protection locked="0"/>
    </xf>
    <xf numFmtId="4" fontId="16" fillId="0" borderId="10" xfId="3" applyNumberFormat="1" applyFont="1" applyBorder="1" applyAlignment="1" applyProtection="1">
      <alignment horizontal="left" vertical="center"/>
      <protection locked="0"/>
    </xf>
    <xf numFmtId="4" fontId="16" fillId="0" borderId="11" xfId="3" applyNumberFormat="1" applyFont="1" applyBorder="1" applyAlignment="1" applyProtection="1">
      <alignment horizontal="left" vertical="center"/>
      <protection locked="0"/>
    </xf>
    <xf numFmtId="4" fontId="16" fillId="0" borderId="12" xfId="3" applyNumberFormat="1" applyFont="1" applyBorder="1" applyAlignment="1" applyProtection="1">
      <alignment horizontal="left" vertical="center"/>
      <protection locked="0"/>
    </xf>
    <xf numFmtId="4" fontId="4" fillId="5" borderId="3" xfId="0" applyNumberFormat="1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2" xfId="3"/>
    <cellStyle name="Normal 2 3" xfId="7"/>
    <cellStyle name="Normal 22" xfId="6"/>
    <cellStyle name="Normal 24" xfId="5"/>
    <cellStyle name="Normal_PRUDENSIAL_1NNN_MMYY1-YENI-unprotected 2" xfId="4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D7" workbookViewId="0">
      <selection activeCell="O14" sqref="O14"/>
    </sheetView>
  </sheetViews>
  <sheetFormatPr defaultRowHeight="15" x14ac:dyDescent="0.25"/>
  <cols>
    <col min="1" max="1" width="9" customWidth="1"/>
    <col min="2" max="2" width="16.5703125" bestFit="1" customWidth="1"/>
    <col min="3" max="3" width="15.42578125" bestFit="1" customWidth="1"/>
    <col min="4" max="5" width="16.5703125" bestFit="1" customWidth="1"/>
    <col min="6" max="6" width="15.5703125" bestFit="1" customWidth="1"/>
    <col min="7" max="7" width="16.5703125" bestFit="1" customWidth="1"/>
    <col min="8" max="8" width="31.28515625" bestFit="1" customWidth="1"/>
    <col min="9" max="9" width="16.5703125" bestFit="1" customWidth="1"/>
    <col min="10" max="10" width="15.42578125" bestFit="1" customWidth="1"/>
    <col min="11" max="11" width="17" bestFit="1" customWidth="1"/>
    <col min="12" max="12" width="15.42578125" bestFit="1" customWidth="1"/>
    <col min="13" max="13" width="17" bestFit="1" customWidth="1"/>
    <col min="14" max="14" width="16" bestFit="1" customWidth="1"/>
    <col min="15" max="16" width="16.5703125" bestFit="1" customWidth="1"/>
  </cols>
  <sheetData>
    <row r="1" spans="1:17" ht="15.75" x14ac:dyDescent="0.3">
      <c r="A1" s="158" t="s">
        <v>108</v>
      </c>
      <c r="B1" s="15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5.75" x14ac:dyDescent="0.25">
      <c r="A3" s="215" t="s">
        <v>52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7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7" ht="15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216" t="s">
        <v>107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8"/>
    </row>
    <row r="7" spans="1:17" x14ac:dyDescent="0.25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1"/>
    </row>
    <row r="8" spans="1:17" ht="15.75" thickBot="1" x14ac:dyDescent="0.3">
      <c r="A8" s="222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4"/>
    </row>
    <row r="9" spans="1:17" x14ac:dyDescent="0.25">
      <c r="A9" s="225" t="s">
        <v>58</v>
      </c>
      <c r="B9" s="226"/>
      <c r="C9" s="226"/>
      <c r="D9" s="226"/>
      <c r="E9" s="226"/>
      <c r="F9" s="226"/>
      <c r="G9" s="227"/>
      <c r="H9" s="225" t="s">
        <v>59</v>
      </c>
      <c r="I9" s="226"/>
      <c r="J9" s="226"/>
      <c r="K9" s="226"/>
      <c r="L9" s="227"/>
      <c r="M9" s="226" t="s">
        <v>60</v>
      </c>
      <c r="N9" s="226"/>
      <c r="O9" s="226"/>
      <c r="P9" s="226"/>
      <c r="Q9" s="227"/>
    </row>
    <row r="10" spans="1:17" ht="15.75" thickBot="1" x14ac:dyDescent="0.3">
      <c r="A10" s="228"/>
      <c r="B10" s="229"/>
      <c r="C10" s="229"/>
      <c r="D10" s="229"/>
      <c r="E10" s="229"/>
      <c r="F10" s="229"/>
      <c r="G10" s="230"/>
      <c r="H10" s="228"/>
      <c r="I10" s="229"/>
      <c r="J10" s="229"/>
      <c r="K10" s="229"/>
      <c r="L10" s="230"/>
      <c r="M10" s="229"/>
      <c r="N10" s="229"/>
      <c r="O10" s="229"/>
      <c r="P10" s="229"/>
      <c r="Q10" s="230"/>
    </row>
    <row r="11" spans="1:17" ht="16.5" thickBot="1" x14ac:dyDescent="0.3">
      <c r="A11" s="205" t="s">
        <v>61</v>
      </c>
      <c r="B11" s="176" t="s">
        <v>62</v>
      </c>
      <c r="C11" s="205" t="s">
        <v>63</v>
      </c>
      <c r="D11" s="174"/>
      <c r="E11" s="174"/>
      <c r="F11" s="174"/>
      <c r="G11" s="175"/>
      <c r="H11" s="211" t="s">
        <v>64</v>
      </c>
      <c r="I11" s="174"/>
      <c r="J11" s="174"/>
      <c r="K11" s="205" t="s">
        <v>65</v>
      </c>
      <c r="L11" s="212"/>
      <c r="M11" s="173" t="s">
        <v>66</v>
      </c>
      <c r="N11" s="174"/>
      <c r="O11" s="174"/>
      <c r="P11" s="175"/>
      <c r="Q11" s="176" t="s">
        <v>67</v>
      </c>
    </row>
    <row r="12" spans="1:17" ht="16.5" thickBot="1" x14ac:dyDescent="0.3">
      <c r="A12" s="206"/>
      <c r="B12" s="207"/>
      <c r="C12" s="208"/>
      <c r="D12" s="209"/>
      <c r="E12" s="209"/>
      <c r="F12" s="209"/>
      <c r="G12" s="210"/>
      <c r="H12" s="209"/>
      <c r="I12" s="209"/>
      <c r="J12" s="209"/>
      <c r="K12" s="213"/>
      <c r="L12" s="214"/>
      <c r="M12" s="178" t="s">
        <v>53</v>
      </c>
      <c r="N12" s="179"/>
      <c r="O12" s="178" t="s">
        <v>54</v>
      </c>
      <c r="P12" s="179"/>
      <c r="Q12" s="177"/>
    </row>
    <row r="13" spans="1:17" ht="77.25" thickBot="1" x14ac:dyDescent="0.3">
      <c r="A13" s="206"/>
      <c r="B13" s="207"/>
      <c r="C13" s="12" t="s">
        <v>68</v>
      </c>
      <c r="D13" s="13" t="s">
        <v>69</v>
      </c>
      <c r="E13" s="14" t="s">
        <v>101</v>
      </c>
      <c r="F13" s="15" t="s">
        <v>102</v>
      </c>
      <c r="G13" s="16" t="s">
        <v>19</v>
      </c>
      <c r="H13" s="12" t="s">
        <v>68</v>
      </c>
      <c r="I13" s="13" t="s">
        <v>69</v>
      </c>
      <c r="J13" s="16" t="s">
        <v>19</v>
      </c>
      <c r="K13" s="17" t="s">
        <v>70</v>
      </c>
      <c r="L13" s="18" t="s">
        <v>71</v>
      </c>
      <c r="M13" s="19" t="s">
        <v>61</v>
      </c>
      <c r="N13" s="20" t="s">
        <v>72</v>
      </c>
      <c r="O13" s="19" t="s">
        <v>61</v>
      </c>
      <c r="P13" s="20" t="s">
        <v>72</v>
      </c>
      <c r="Q13" s="21"/>
    </row>
    <row r="14" spans="1:17" x14ac:dyDescent="0.25">
      <c r="A14" s="22" t="s">
        <v>55</v>
      </c>
      <c r="B14" s="23">
        <v>1.7</v>
      </c>
      <c r="C14" s="123">
        <f>1861216922.25+17891.76</f>
        <v>1861234814.01</v>
      </c>
      <c r="D14" s="70"/>
      <c r="E14" s="123">
        <v>147523298.53</v>
      </c>
      <c r="F14" s="123">
        <v>436992306.84999996</v>
      </c>
      <c r="G14" s="26">
        <f t="shared" ref="G14:G35" si="0">C14+D14</f>
        <v>1861234814.01</v>
      </c>
      <c r="H14" s="24">
        <v>2726681884.2699995</v>
      </c>
      <c r="I14" s="25">
        <v>1105745.3600000001</v>
      </c>
      <c r="J14" s="26">
        <f>H14+I14</f>
        <v>2727787629.6299996</v>
      </c>
      <c r="K14" s="27">
        <f t="shared" ref="K14:K35" si="1">G14*B14</f>
        <v>3164099183.8169999</v>
      </c>
      <c r="L14" s="28">
        <f t="shared" ref="L14:L35" si="2">J14*B14</f>
        <v>4637238970.3709993</v>
      </c>
      <c r="M14" s="29">
        <f>IF((G14-J14)&gt;0, (G14-J14), 0)</f>
        <v>0</v>
      </c>
      <c r="N14" s="30">
        <f t="shared" ref="N14:N35" si="3">M14*B14</f>
        <v>0</v>
      </c>
      <c r="O14" s="31">
        <f>IF((G14-J14)&lt;0, (G14-J14), 0)</f>
        <v>-866552815.61999965</v>
      </c>
      <c r="P14" s="32">
        <f t="shared" ref="P14:P35" si="4">O14*B14</f>
        <v>-1473139786.5539994</v>
      </c>
      <c r="Q14" s="33">
        <v>-1.5004369967662483</v>
      </c>
    </row>
    <row r="15" spans="1:17" x14ac:dyDescent="0.25">
      <c r="A15" s="34" t="s">
        <v>73</v>
      </c>
      <c r="B15" s="35">
        <v>1.9468000000000001</v>
      </c>
      <c r="C15" s="124">
        <v>151663935.47</v>
      </c>
      <c r="D15" s="83"/>
      <c r="E15" s="124">
        <v>17255019.319999997</v>
      </c>
      <c r="F15" s="124">
        <v>7866700</v>
      </c>
      <c r="G15" s="55">
        <f t="shared" si="0"/>
        <v>151663935.47</v>
      </c>
      <c r="H15" s="36">
        <v>152022589.67000011</v>
      </c>
      <c r="I15" s="37">
        <v>170000</v>
      </c>
      <c r="J15" s="38">
        <f>H15+I15</f>
        <v>152192589.67000011</v>
      </c>
      <c r="K15" s="39">
        <f t="shared" si="1"/>
        <v>295259349.57299602</v>
      </c>
      <c r="L15" s="40">
        <f t="shared" si="2"/>
        <v>296288533.56955624</v>
      </c>
      <c r="M15" s="41">
        <f t="shared" ref="M15:M35" si="5">IF((G15-J15)&gt;0, (G15-J15), 0)</f>
        <v>0</v>
      </c>
      <c r="N15" s="42">
        <f t="shared" si="3"/>
        <v>0</v>
      </c>
      <c r="O15" s="31">
        <f>IF((G15-J15)&lt;0, (G15-J15), 0)</f>
        <v>-528654.20000010729</v>
      </c>
      <c r="P15" s="43">
        <f t="shared" si="4"/>
        <v>-1029183.996560209</v>
      </c>
      <c r="Q15" s="44">
        <v>-1.04825472708939E-3</v>
      </c>
    </row>
    <row r="16" spans="1:17" x14ac:dyDescent="0.25">
      <c r="A16" s="34" t="s">
        <v>74</v>
      </c>
      <c r="B16" s="35">
        <v>2.1528999999999998</v>
      </c>
      <c r="C16" s="124">
        <v>14809602.640000002</v>
      </c>
      <c r="D16" s="83"/>
      <c r="E16" s="124">
        <v>0</v>
      </c>
      <c r="F16" s="124">
        <v>4900961.99</v>
      </c>
      <c r="G16" s="47">
        <f t="shared" si="0"/>
        <v>14809602.640000002</v>
      </c>
      <c r="H16" s="45">
        <v>14373372.27</v>
      </c>
      <c r="I16" s="46"/>
      <c r="J16" s="47">
        <f>H16+I16</f>
        <v>14373372.27</v>
      </c>
      <c r="K16" s="48">
        <f t="shared" si="1"/>
        <v>31883593.523656003</v>
      </c>
      <c r="L16" s="49">
        <f t="shared" si="2"/>
        <v>30944433.160082996</v>
      </c>
      <c r="M16" s="41">
        <f t="shared" si="5"/>
        <v>436230.37000000291</v>
      </c>
      <c r="N16" s="42">
        <f t="shared" si="3"/>
        <v>939160.36357300612</v>
      </c>
      <c r="O16" s="31">
        <f t="shared" ref="O16:O35" si="6">IF((G16-J16)&lt;0, (G16-J16), 0)</f>
        <v>0</v>
      </c>
      <c r="P16" s="32">
        <f t="shared" si="4"/>
        <v>0</v>
      </c>
      <c r="Q16" s="44">
        <v>9.5656296046262902E-4</v>
      </c>
    </row>
    <row r="17" spans="1:17" x14ac:dyDescent="0.25">
      <c r="A17" s="34" t="s">
        <v>75</v>
      </c>
      <c r="B17" s="35">
        <v>1.54E-2</v>
      </c>
      <c r="C17" s="124">
        <v>51752102</v>
      </c>
      <c r="D17" s="83"/>
      <c r="E17" s="124">
        <v>0</v>
      </c>
      <c r="F17" s="124">
        <v>0</v>
      </c>
      <c r="G17" s="55">
        <f t="shared" si="0"/>
        <v>51752102</v>
      </c>
      <c r="H17" s="36">
        <v>48950374.560000002</v>
      </c>
      <c r="I17" s="37"/>
      <c r="J17" s="38">
        <f>H17+I17</f>
        <v>48950374.560000002</v>
      </c>
      <c r="K17" s="39">
        <f t="shared" si="1"/>
        <v>796982.37080000003</v>
      </c>
      <c r="L17" s="40">
        <f t="shared" si="2"/>
        <v>753835.76822400012</v>
      </c>
      <c r="M17" s="41">
        <f t="shared" si="5"/>
        <v>2801727.4399999976</v>
      </c>
      <c r="N17" s="42">
        <f t="shared" si="3"/>
        <v>43146.602575999961</v>
      </c>
      <c r="O17" s="50">
        <f t="shared" si="6"/>
        <v>0</v>
      </c>
      <c r="P17" s="43">
        <f t="shared" si="4"/>
        <v>0</v>
      </c>
      <c r="Q17" s="44">
        <v>4.394610707055748E-5</v>
      </c>
    </row>
    <row r="18" spans="1:17" x14ac:dyDescent="0.25">
      <c r="A18" s="34" t="s">
        <v>76</v>
      </c>
      <c r="B18" s="35">
        <v>1.7258</v>
      </c>
      <c r="C18" s="124">
        <v>2337196.8100000005</v>
      </c>
      <c r="D18" s="83"/>
      <c r="E18" s="124">
        <v>0</v>
      </c>
      <c r="F18" s="124">
        <v>0</v>
      </c>
      <c r="G18" s="47">
        <f t="shared" si="0"/>
        <v>2337196.8100000005</v>
      </c>
      <c r="H18" s="45">
        <v>2315034.7999999993</v>
      </c>
      <c r="I18" s="46"/>
      <c r="J18" s="47">
        <f>H18+I18</f>
        <v>2315034.7999999993</v>
      </c>
      <c r="K18" s="48">
        <f t="shared" si="1"/>
        <v>4033534.2546980008</v>
      </c>
      <c r="L18" s="49">
        <f t="shared" si="2"/>
        <v>3995287.057839999</v>
      </c>
      <c r="M18" s="41">
        <f t="shared" si="5"/>
        <v>22162.010000001173</v>
      </c>
      <c r="N18" s="42">
        <f t="shared" si="3"/>
        <v>38247.196858002026</v>
      </c>
      <c r="O18" s="31">
        <f t="shared" si="6"/>
        <v>0</v>
      </c>
      <c r="P18" s="32">
        <f t="shared" si="4"/>
        <v>0</v>
      </c>
      <c r="Q18" s="44">
        <v>3.8955915597521231E-5</v>
      </c>
    </row>
    <row r="19" spans="1:17" x14ac:dyDescent="0.25">
      <c r="A19" s="34" t="s">
        <v>77</v>
      </c>
      <c r="B19" s="35">
        <v>1.1983999999999999</v>
      </c>
      <c r="C19" s="124">
        <v>40493.840000000004</v>
      </c>
      <c r="D19" s="83"/>
      <c r="E19" s="124">
        <v>0</v>
      </c>
      <c r="F19" s="124">
        <v>0</v>
      </c>
      <c r="G19" s="55">
        <f t="shared" si="0"/>
        <v>40493.840000000004</v>
      </c>
      <c r="H19" s="36">
        <v>227.40000000000146</v>
      </c>
      <c r="I19" s="37"/>
      <c r="J19" s="38">
        <f t="shared" ref="J19:J35" si="7">H19+I19</f>
        <v>227.40000000000146</v>
      </c>
      <c r="K19" s="39">
        <f t="shared" si="1"/>
        <v>48527.817856000001</v>
      </c>
      <c r="L19" s="40">
        <f t="shared" si="2"/>
        <v>272.51616000000172</v>
      </c>
      <c r="M19" s="41">
        <f t="shared" si="5"/>
        <v>40266.44</v>
      </c>
      <c r="N19" s="42">
        <f t="shared" si="3"/>
        <v>48255.301696000002</v>
      </c>
      <c r="O19" s="50">
        <f t="shared" si="6"/>
        <v>0</v>
      </c>
      <c r="P19" s="43">
        <f t="shared" si="4"/>
        <v>0</v>
      </c>
      <c r="Q19" s="44">
        <v>4.9149470142385194E-5</v>
      </c>
    </row>
    <row r="20" spans="1:17" x14ac:dyDescent="0.25">
      <c r="A20" s="34" t="s">
        <v>78</v>
      </c>
      <c r="B20" s="35">
        <v>1.2484999999999999</v>
      </c>
      <c r="C20" s="124">
        <v>109572.91</v>
      </c>
      <c r="D20" s="83"/>
      <c r="E20" s="124">
        <v>0</v>
      </c>
      <c r="F20" s="124">
        <v>0</v>
      </c>
      <c r="G20" s="47">
        <f t="shared" si="0"/>
        <v>109572.91</v>
      </c>
      <c r="H20" s="45">
        <v>26124.030000000013</v>
      </c>
      <c r="I20" s="46"/>
      <c r="J20" s="47">
        <f t="shared" si="7"/>
        <v>26124.030000000013</v>
      </c>
      <c r="K20" s="48">
        <f t="shared" si="1"/>
        <v>136801.778135</v>
      </c>
      <c r="L20" s="49">
        <f t="shared" si="2"/>
        <v>32615.851455000015</v>
      </c>
      <c r="M20" s="41">
        <f t="shared" si="5"/>
        <v>83448.87999999999</v>
      </c>
      <c r="N20" s="42">
        <f t="shared" si="3"/>
        <v>104185.92667999999</v>
      </c>
      <c r="O20" s="31">
        <f t="shared" si="6"/>
        <v>0</v>
      </c>
      <c r="P20" s="32">
        <f t="shared" si="4"/>
        <v>0</v>
      </c>
      <c r="Q20" s="44">
        <v>1.0611648694841459E-4</v>
      </c>
    </row>
    <row r="21" spans="1:17" x14ac:dyDescent="0.25">
      <c r="A21" s="34" t="s">
        <v>79</v>
      </c>
      <c r="B21" s="35">
        <v>0</v>
      </c>
      <c r="C21" s="124">
        <v>0</v>
      </c>
      <c r="D21" s="83"/>
      <c r="E21" s="124">
        <v>0</v>
      </c>
      <c r="F21" s="124">
        <v>0</v>
      </c>
      <c r="G21" s="55">
        <f t="shared" si="0"/>
        <v>0</v>
      </c>
      <c r="H21" s="36">
        <v>0</v>
      </c>
      <c r="I21" s="37"/>
      <c r="J21" s="38">
        <f t="shared" si="7"/>
        <v>0</v>
      </c>
      <c r="K21" s="39">
        <f t="shared" si="1"/>
        <v>0</v>
      </c>
      <c r="L21" s="40">
        <f t="shared" si="2"/>
        <v>0</v>
      </c>
      <c r="M21" s="41">
        <f t="shared" si="5"/>
        <v>0</v>
      </c>
      <c r="N21" s="42">
        <f t="shared" si="3"/>
        <v>0</v>
      </c>
      <c r="O21" s="50">
        <f t="shared" si="6"/>
        <v>0</v>
      </c>
      <c r="P21" s="43">
        <f t="shared" si="4"/>
        <v>0</v>
      </c>
      <c r="Q21" s="44">
        <v>0</v>
      </c>
    </row>
    <row r="22" spans="1:17" x14ac:dyDescent="0.25">
      <c r="A22" s="34" t="s">
        <v>80</v>
      </c>
      <c r="B22" s="35">
        <v>0.26079999999999998</v>
      </c>
      <c r="C22" s="124">
        <v>7450</v>
      </c>
      <c r="D22" s="83"/>
      <c r="E22" s="124">
        <v>0</v>
      </c>
      <c r="F22" s="124">
        <v>0</v>
      </c>
      <c r="G22" s="47">
        <f t="shared" si="0"/>
        <v>7450</v>
      </c>
      <c r="H22" s="45">
        <v>2170</v>
      </c>
      <c r="I22" s="46"/>
      <c r="J22" s="47">
        <f t="shared" si="7"/>
        <v>2170</v>
      </c>
      <c r="K22" s="48">
        <f t="shared" si="1"/>
        <v>1942.9599999999998</v>
      </c>
      <c r="L22" s="49">
        <f t="shared" si="2"/>
        <v>565.93599999999992</v>
      </c>
      <c r="M22" s="41">
        <f t="shared" si="5"/>
        <v>5280</v>
      </c>
      <c r="N22" s="42">
        <f t="shared" si="3"/>
        <v>1377.0239999999999</v>
      </c>
      <c r="O22" s="31">
        <f t="shared" si="6"/>
        <v>0</v>
      </c>
      <c r="P22" s="32">
        <f t="shared" si="4"/>
        <v>0</v>
      </c>
      <c r="Q22" s="44">
        <v>1.402540189256717E-6</v>
      </c>
    </row>
    <row r="23" spans="1:17" x14ac:dyDescent="0.25">
      <c r="A23" s="34" t="s">
        <v>103</v>
      </c>
      <c r="B23" s="35">
        <v>0</v>
      </c>
      <c r="C23" s="124">
        <v>0</v>
      </c>
      <c r="D23" s="83"/>
      <c r="E23" s="124">
        <v>0</v>
      </c>
      <c r="F23" s="124">
        <v>0</v>
      </c>
      <c r="G23" s="55">
        <f t="shared" si="0"/>
        <v>0</v>
      </c>
      <c r="H23" s="36">
        <v>0</v>
      </c>
      <c r="I23" s="37"/>
      <c r="J23" s="38">
        <f t="shared" si="7"/>
        <v>0</v>
      </c>
      <c r="K23" s="39">
        <f t="shared" si="1"/>
        <v>0</v>
      </c>
      <c r="L23" s="40">
        <f t="shared" si="2"/>
        <v>0</v>
      </c>
      <c r="M23" s="41">
        <f t="shared" si="5"/>
        <v>0</v>
      </c>
      <c r="N23" s="42">
        <f t="shared" si="3"/>
        <v>0</v>
      </c>
      <c r="O23" s="50">
        <f t="shared" si="6"/>
        <v>0</v>
      </c>
      <c r="P23" s="43">
        <f t="shared" si="4"/>
        <v>0</v>
      </c>
      <c r="Q23" s="44">
        <v>0</v>
      </c>
    </row>
    <row r="24" spans="1:17" x14ac:dyDescent="0.25">
      <c r="A24" s="34" t="s">
        <v>81</v>
      </c>
      <c r="B24" s="35">
        <v>0.18890000000000001</v>
      </c>
      <c r="C24" s="124">
        <v>789076.65</v>
      </c>
      <c r="D24" s="83"/>
      <c r="E24" s="124">
        <v>0</v>
      </c>
      <c r="F24" s="124">
        <v>0</v>
      </c>
      <c r="G24" s="55">
        <f t="shared" si="0"/>
        <v>789076.65</v>
      </c>
      <c r="H24" s="36">
        <v>40971.910000000033</v>
      </c>
      <c r="I24" s="37"/>
      <c r="J24" s="38">
        <f t="shared" si="7"/>
        <v>40971.910000000033</v>
      </c>
      <c r="K24" s="39">
        <f t="shared" si="1"/>
        <v>149056.57918500001</v>
      </c>
      <c r="L24" s="40">
        <f t="shared" si="2"/>
        <v>7739.5937990000066</v>
      </c>
      <c r="M24" s="41">
        <f t="shared" si="5"/>
        <v>748104.74</v>
      </c>
      <c r="N24" s="42">
        <f t="shared" si="3"/>
        <v>141316.98538600001</v>
      </c>
      <c r="O24" s="50">
        <f t="shared" si="6"/>
        <v>0</v>
      </c>
      <c r="P24" s="43">
        <f t="shared" si="4"/>
        <v>0</v>
      </c>
      <c r="Q24" s="44">
        <v>1.4393558240703808E-4</v>
      </c>
    </row>
    <row r="25" spans="1:17" x14ac:dyDescent="0.25">
      <c r="A25" s="56" t="s">
        <v>83</v>
      </c>
      <c r="B25" s="51">
        <v>0.1943</v>
      </c>
      <c r="C25" s="82">
        <v>64250</v>
      </c>
      <c r="D25" s="83"/>
      <c r="E25" s="124">
        <v>0</v>
      </c>
      <c r="F25" s="124">
        <v>0</v>
      </c>
      <c r="G25" s="55">
        <f t="shared" si="0"/>
        <v>64250</v>
      </c>
      <c r="H25" s="36">
        <v>0</v>
      </c>
      <c r="I25" s="57"/>
      <c r="J25" s="38">
        <f t="shared" si="7"/>
        <v>0</v>
      </c>
      <c r="K25" s="54">
        <f t="shared" si="1"/>
        <v>12483.775</v>
      </c>
      <c r="L25" s="55">
        <f t="shared" si="2"/>
        <v>0</v>
      </c>
      <c r="M25" s="41">
        <f t="shared" si="5"/>
        <v>64250</v>
      </c>
      <c r="N25" s="42">
        <f t="shared" si="3"/>
        <v>12483.775</v>
      </c>
      <c r="O25" s="41">
        <f>IF((G25-J25)&lt;0, (G25-J25), 0)</f>
        <v>0</v>
      </c>
      <c r="P25" s="42">
        <f t="shared" si="4"/>
        <v>0</v>
      </c>
      <c r="Q25" s="44">
        <v>1.2715098757275308E-5</v>
      </c>
    </row>
    <row r="26" spans="1:17" ht="15.75" thickBot="1" x14ac:dyDescent="0.3">
      <c r="A26" s="58" t="s">
        <v>84</v>
      </c>
      <c r="B26" s="59">
        <v>0</v>
      </c>
      <c r="C26" s="125">
        <v>0</v>
      </c>
      <c r="D26" s="83"/>
      <c r="E26" s="124">
        <v>0</v>
      </c>
      <c r="F26" s="124">
        <v>0</v>
      </c>
      <c r="G26" s="62">
        <f t="shared" si="0"/>
        <v>0</v>
      </c>
      <c r="H26" s="60">
        <v>0</v>
      </c>
      <c r="I26" s="61"/>
      <c r="J26" s="62">
        <f t="shared" si="7"/>
        <v>0</v>
      </c>
      <c r="K26" s="63">
        <f t="shared" si="1"/>
        <v>0</v>
      </c>
      <c r="L26" s="64">
        <f t="shared" si="2"/>
        <v>0</v>
      </c>
      <c r="M26" s="41">
        <f t="shared" si="5"/>
        <v>0</v>
      </c>
      <c r="N26" s="42">
        <f t="shared" si="3"/>
        <v>0</v>
      </c>
      <c r="O26" s="65">
        <f t="shared" si="6"/>
        <v>0</v>
      </c>
      <c r="P26" s="66">
        <f t="shared" si="4"/>
        <v>0</v>
      </c>
      <c r="Q26" s="44">
        <v>0</v>
      </c>
    </row>
    <row r="27" spans="1:17" x14ac:dyDescent="0.25">
      <c r="A27" s="67" t="s">
        <v>85</v>
      </c>
      <c r="B27" s="68">
        <v>0</v>
      </c>
      <c r="C27" s="69">
        <v>0</v>
      </c>
      <c r="D27" s="70"/>
      <c r="E27" s="123">
        <v>0</v>
      </c>
      <c r="F27" s="123">
        <v>0</v>
      </c>
      <c r="G27" s="26">
        <f t="shared" si="0"/>
        <v>0</v>
      </c>
      <c r="H27" s="71">
        <v>0</v>
      </c>
      <c r="I27" s="72"/>
      <c r="J27" s="26">
        <f t="shared" si="7"/>
        <v>0</v>
      </c>
      <c r="K27" s="27">
        <f t="shared" si="1"/>
        <v>0</v>
      </c>
      <c r="L27" s="28">
        <f t="shared" si="2"/>
        <v>0</v>
      </c>
      <c r="M27" s="29">
        <f>IF((G27-J27)&gt;0, (G27-J27), 0)</f>
        <v>0</v>
      </c>
      <c r="N27" s="30">
        <f t="shared" si="3"/>
        <v>0</v>
      </c>
      <c r="O27" s="31">
        <f>IF((G27-J27)&lt;0, (G27-J27), 0)</f>
        <v>0</v>
      </c>
      <c r="P27" s="32">
        <f t="shared" si="4"/>
        <v>0</v>
      </c>
      <c r="Q27" s="44">
        <v>0</v>
      </c>
    </row>
    <row r="28" spans="1:17" x14ac:dyDescent="0.25">
      <c r="A28" s="34" t="s">
        <v>86</v>
      </c>
      <c r="B28" s="73">
        <v>2.4500000000000001E-2</v>
      </c>
      <c r="C28" s="126">
        <v>233868907.74999994</v>
      </c>
      <c r="D28" s="75"/>
      <c r="E28" s="124">
        <v>253068.38</v>
      </c>
      <c r="F28" s="124">
        <v>35011.160000000003</v>
      </c>
      <c r="G28" s="47">
        <f t="shared" si="0"/>
        <v>233868907.74999994</v>
      </c>
      <c r="H28" s="52">
        <v>218468713.31000006</v>
      </c>
      <c r="I28" s="76"/>
      <c r="J28" s="38">
        <f t="shared" si="7"/>
        <v>218468713.31000006</v>
      </c>
      <c r="K28" s="77">
        <f t="shared" si="1"/>
        <v>5729788.239874999</v>
      </c>
      <c r="L28" s="78">
        <f t="shared" si="2"/>
        <v>5352483.4760950021</v>
      </c>
      <c r="M28" s="79">
        <f t="shared" si="5"/>
        <v>15400194.439999878</v>
      </c>
      <c r="N28" s="80">
        <f t="shared" si="3"/>
        <v>377304.76377999701</v>
      </c>
      <c r="O28" s="81">
        <f t="shared" si="6"/>
        <v>0</v>
      </c>
      <c r="P28" s="80">
        <f t="shared" si="4"/>
        <v>0</v>
      </c>
      <c r="Q28" s="44">
        <v>3.8429620311589195E-4</v>
      </c>
    </row>
    <row r="29" spans="1:17" x14ac:dyDescent="0.25">
      <c r="A29" s="56" t="s">
        <v>87</v>
      </c>
      <c r="B29" s="73">
        <v>0.32119999999999999</v>
      </c>
      <c r="C29" s="82">
        <v>0</v>
      </c>
      <c r="D29" s="83"/>
      <c r="E29" s="124">
        <v>0</v>
      </c>
      <c r="F29" s="124">
        <v>0</v>
      </c>
      <c r="G29" s="55">
        <f t="shared" si="0"/>
        <v>0</v>
      </c>
      <c r="H29" s="36">
        <v>0</v>
      </c>
      <c r="I29" s="84"/>
      <c r="J29" s="38">
        <f t="shared" si="7"/>
        <v>0</v>
      </c>
      <c r="K29" s="54">
        <f t="shared" si="1"/>
        <v>0</v>
      </c>
      <c r="L29" s="55">
        <f t="shared" si="2"/>
        <v>0</v>
      </c>
      <c r="M29" s="41">
        <f t="shared" si="5"/>
        <v>0</v>
      </c>
      <c r="N29" s="42">
        <f t="shared" si="3"/>
        <v>0</v>
      </c>
      <c r="O29" s="41">
        <f t="shared" si="6"/>
        <v>0</v>
      </c>
      <c r="P29" s="42">
        <f t="shared" si="4"/>
        <v>0</v>
      </c>
      <c r="Q29" s="44">
        <v>0</v>
      </c>
    </row>
    <row r="30" spans="1:17" x14ac:dyDescent="0.25">
      <c r="A30" s="34" t="s">
        <v>82</v>
      </c>
      <c r="B30" s="51">
        <v>0.46289999999999998</v>
      </c>
      <c r="C30" s="74">
        <v>984130.08</v>
      </c>
      <c r="D30" s="75"/>
      <c r="E30" s="124">
        <v>0</v>
      </c>
      <c r="F30" s="124">
        <v>0</v>
      </c>
      <c r="G30" s="55">
        <f t="shared" si="0"/>
        <v>984130.08</v>
      </c>
      <c r="H30" s="52">
        <v>2196.8100000000559</v>
      </c>
      <c r="I30" s="53"/>
      <c r="J30" s="38">
        <f t="shared" si="7"/>
        <v>2196.8100000000559</v>
      </c>
      <c r="K30" s="54">
        <f t="shared" si="1"/>
        <v>455553.81403199997</v>
      </c>
      <c r="L30" s="55">
        <f t="shared" si="2"/>
        <v>1016.9033490000259</v>
      </c>
      <c r="M30" s="41">
        <f t="shared" si="5"/>
        <v>981933.2699999999</v>
      </c>
      <c r="N30" s="42">
        <f t="shared" si="3"/>
        <v>454536.91068299994</v>
      </c>
      <c r="O30" s="41">
        <f t="shared" si="6"/>
        <v>0</v>
      </c>
      <c r="P30" s="42">
        <f t="shared" si="4"/>
        <v>0</v>
      </c>
      <c r="Q30" s="44">
        <v>4.6295945802941581E-4</v>
      </c>
    </row>
    <row r="31" spans="1:17" x14ac:dyDescent="0.25">
      <c r="A31" s="34" t="s">
        <v>88</v>
      </c>
      <c r="B31" s="73">
        <v>4.4999999999999997E-3</v>
      </c>
      <c r="C31" s="82">
        <v>494995.84000000014</v>
      </c>
      <c r="D31" s="83"/>
      <c r="E31" s="124">
        <v>0</v>
      </c>
      <c r="F31" s="124">
        <v>0</v>
      </c>
      <c r="G31" s="55">
        <f t="shared" si="0"/>
        <v>494995.84000000014</v>
      </c>
      <c r="H31" s="36">
        <v>425748.03000000009</v>
      </c>
      <c r="I31" s="57"/>
      <c r="J31" s="38">
        <f t="shared" si="7"/>
        <v>425748.03000000009</v>
      </c>
      <c r="K31" s="54">
        <f t="shared" si="1"/>
        <v>2227.4812800000004</v>
      </c>
      <c r="L31" s="55">
        <f t="shared" si="2"/>
        <v>1915.8661350000002</v>
      </c>
      <c r="M31" s="41">
        <f t="shared" si="5"/>
        <v>69247.810000000056</v>
      </c>
      <c r="N31" s="42">
        <f t="shared" si="3"/>
        <v>311.61514500000021</v>
      </c>
      <c r="O31" s="41">
        <f t="shared" si="6"/>
        <v>0</v>
      </c>
      <c r="P31" s="42">
        <f t="shared" si="4"/>
        <v>0</v>
      </c>
      <c r="Q31" s="44">
        <v>3.1738935882276536E-7</v>
      </c>
    </row>
    <row r="32" spans="1:17" x14ac:dyDescent="0.25">
      <c r="A32" s="85" t="s">
        <v>89</v>
      </c>
      <c r="B32" s="73">
        <v>0</v>
      </c>
      <c r="C32" s="74">
        <v>0</v>
      </c>
      <c r="D32" s="75"/>
      <c r="E32" s="124">
        <v>0</v>
      </c>
      <c r="F32" s="124">
        <v>0</v>
      </c>
      <c r="G32" s="55">
        <f t="shared" si="0"/>
        <v>0</v>
      </c>
      <c r="H32" s="52">
        <v>0</v>
      </c>
      <c r="I32" s="53"/>
      <c r="J32" s="38">
        <f t="shared" si="7"/>
        <v>0</v>
      </c>
      <c r="K32" s="54">
        <f t="shared" si="1"/>
        <v>0</v>
      </c>
      <c r="L32" s="55">
        <f t="shared" si="2"/>
        <v>0</v>
      </c>
      <c r="M32" s="41">
        <f t="shared" si="5"/>
        <v>0</v>
      </c>
      <c r="N32" s="42">
        <f t="shared" si="3"/>
        <v>0</v>
      </c>
      <c r="O32" s="41">
        <f t="shared" si="6"/>
        <v>0</v>
      </c>
      <c r="P32" s="42">
        <f t="shared" si="4"/>
        <v>0</v>
      </c>
      <c r="Q32" s="44">
        <v>0</v>
      </c>
    </row>
    <row r="33" spans="1:17" x14ac:dyDescent="0.25">
      <c r="A33" s="34" t="s">
        <v>90</v>
      </c>
      <c r="B33" s="68">
        <v>0.63670000000000004</v>
      </c>
      <c r="C33" s="74">
        <v>0</v>
      </c>
      <c r="D33" s="75"/>
      <c r="E33" s="124">
        <v>0</v>
      </c>
      <c r="F33" s="124">
        <v>0</v>
      </c>
      <c r="G33" s="55">
        <f t="shared" si="0"/>
        <v>0</v>
      </c>
      <c r="H33" s="52">
        <v>0</v>
      </c>
      <c r="I33" s="53"/>
      <c r="J33" s="38">
        <f t="shared" si="7"/>
        <v>0</v>
      </c>
      <c r="K33" s="54">
        <f t="shared" si="1"/>
        <v>0</v>
      </c>
      <c r="L33" s="55">
        <f t="shared" si="2"/>
        <v>0</v>
      </c>
      <c r="M33" s="41">
        <f t="shared" si="5"/>
        <v>0</v>
      </c>
      <c r="N33" s="42">
        <f t="shared" si="3"/>
        <v>0</v>
      </c>
      <c r="O33" s="41">
        <f t="shared" si="6"/>
        <v>0</v>
      </c>
      <c r="P33" s="42">
        <f t="shared" si="4"/>
        <v>0</v>
      </c>
      <c r="Q33" s="44">
        <v>0</v>
      </c>
    </row>
    <row r="34" spans="1:17" ht="15.75" thickBot="1" x14ac:dyDescent="0.3">
      <c r="A34" s="86" t="s">
        <v>91</v>
      </c>
      <c r="B34" s="87">
        <v>0</v>
      </c>
      <c r="C34" s="88">
        <v>0</v>
      </c>
      <c r="D34" s="89"/>
      <c r="E34" s="89">
        <v>0</v>
      </c>
      <c r="F34" s="89">
        <v>0</v>
      </c>
      <c r="G34" s="62">
        <f t="shared" si="0"/>
        <v>0</v>
      </c>
      <c r="H34" s="60">
        <v>0</v>
      </c>
      <c r="I34" s="90"/>
      <c r="J34" s="62">
        <f t="shared" si="7"/>
        <v>0</v>
      </c>
      <c r="K34" s="63">
        <f t="shared" si="1"/>
        <v>0</v>
      </c>
      <c r="L34" s="64">
        <f t="shared" si="2"/>
        <v>0</v>
      </c>
      <c r="M34" s="127">
        <f t="shared" si="5"/>
        <v>0</v>
      </c>
      <c r="N34" s="91">
        <f t="shared" si="3"/>
        <v>0</v>
      </c>
      <c r="O34" s="65">
        <f t="shared" si="6"/>
        <v>0</v>
      </c>
      <c r="P34" s="66">
        <f t="shared" si="4"/>
        <v>0</v>
      </c>
      <c r="Q34" s="44">
        <v>0</v>
      </c>
    </row>
    <row r="35" spans="1:17" ht="15.75" thickBot="1" x14ac:dyDescent="0.3">
      <c r="A35" s="128" t="s">
        <v>92</v>
      </c>
      <c r="B35" s="129">
        <v>2172.0645</v>
      </c>
      <c r="C35" s="88">
        <v>0</v>
      </c>
      <c r="D35" s="89"/>
      <c r="E35" s="124"/>
      <c r="F35" s="124"/>
      <c r="G35" s="93">
        <f t="shared" si="0"/>
        <v>0</v>
      </c>
      <c r="H35" s="92">
        <v>0</v>
      </c>
      <c r="I35" s="90"/>
      <c r="J35" s="93">
        <f t="shared" si="7"/>
        <v>0</v>
      </c>
      <c r="K35" s="63">
        <f t="shared" si="1"/>
        <v>0</v>
      </c>
      <c r="L35" s="94">
        <f t="shared" si="2"/>
        <v>0</v>
      </c>
      <c r="M35" s="127">
        <f t="shared" si="5"/>
        <v>0</v>
      </c>
      <c r="N35" s="91">
        <f t="shared" si="3"/>
        <v>0</v>
      </c>
      <c r="O35" s="81">
        <f t="shared" si="6"/>
        <v>0</v>
      </c>
      <c r="P35" s="95">
        <f t="shared" si="4"/>
        <v>0</v>
      </c>
      <c r="Q35" s="96">
        <v>0</v>
      </c>
    </row>
    <row r="36" spans="1:17" x14ac:dyDescent="0.25">
      <c r="A36" s="186" t="s">
        <v>93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92" t="s">
        <v>94</v>
      </c>
      <c r="L36" s="193"/>
      <c r="M36" s="130" t="s">
        <v>95</v>
      </c>
      <c r="N36" s="97">
        <f>SUM(N14:N26)</f>
        <v>1328173.175769008</v>
      </c>
      <c r="O36" s="98" t="s">
        <v>95</v>
      </c>
      <c r="P36" s="97">
        <f>SUM(P14:P26)</f>
        <v>-1474168970.5505595</v>
      </c>
      <c r="Q36" s="99"/>
    </row>
    <row r="37" spans="1:17" x14ac:dyDescent="0.25">
      <c r="A37" s="188"/>
      <c r="B37" s="189"/>
      <c r="C37" s="189"/>
      <c r="D37" s="189"/>
      <c r="E37" s="189"/>
      <c r="F37" s="189"/>
      <c r="G37" s="189"/>
      <c r="H37" s="189"/>
      <c r="I37" s="189"/>
      <c r="J37" s="189"/>
      <c r="K37" s="194" t="s">
        <v>96</v>
      </c>
      <c r="L37" s="195"/>
      <c r="M37" s="100" t="s">
        <v>95</v>
      </c>
      <c r="N37" s="101">
        <f>SUM(N27:N34)</f>
        <v>832153.28960799694</v>
      </c>
      <c r="O37" s="102" t="s">
        <v>95</v>
      </c>
      <c r="P37" s="101">
        <f>SUM(P27:P34)</f>
        <v>0</v>
      </c>
      <c r="Q37" s="103"/>
    </row>
    <row r="38" spans="1:17" ht="15.75" thickBot="1" x14ac:dyDescent="0.3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201" t="s">
        <v>97</v>
      </c>
      <c r="L38" s="202"/>
      <c r="M38" s="104" t="s">
        <v>95</v>
      </c>
      <c r="N38" s="105">
        <f>N35</f>
        <v>0</v>
      </c>
      <c r="O38" s="106" t="s">
        <v>95</v>
      </c>
      <c r="P38" s="107">
        <f>P35</f>
        <v>0</v>
      </c>
      <c r="Q38" s="103"/>
    </row>
    <row r="39" spans="1:17" ht="24.75" customHeight="1" thickBot="1" x14ac:dyDescent="0.3">
      <c r="A39" s="196" t="s">
        <v>98</v>
      </c>
      <c r="B39" s="197"/>
      <c r="C39" s="198"/>
      <c r="D39" s="131">
        <v>981807160</v>
      </c>
      <c r="E39" s="132"/>
      <c r="F39" s="132"/>
      <c r="G39" s="108" t="s">
        <v>99</v>
      </c>
      <c r="H39" s="109"/>
      <c r="I39" s="110"/>
      <c r="J39" s="111"/>
      <c r="K39" s="182" t="s">
        <v>56</v>
      </c>
      <c r="L39" s="183"/>
      <c r="M39" s="112">
        <v>0</v>
      </c>
      <c r="N39" s="113">
        <f>IF(N36&gt;P36*-1,N36,P36)</f>
        <v>-1474168970.5505595</v>
      </c>
      <c r="O39" s="114"/>
      <c r="P39" s="115"/>
      <c r="Q39" s="116">
        <v>-1.5014852514933377</v>
      </c>
    </row>
    <row r="40" spans="1:17" ht="15.75" thickBot="1" x14ac:dyDescent="0.3">
      <c r="A40" s="199" t="s">
        <v>100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3" t="s">
        <v>57</v>
      </c>
      <c r="L40" s="204"/>
      <c r="M40" s="117"/>
      <c r="N40" s="113">
        <f>IF(N37&gt;P37*-1,N37,P37)</f>
        <v>832153.28960799694</v>
      </c>
      <c r="O40" s="118"/>
      <c r="P40" s="119"/>
      <c r="Q40" s="116">
        <v>8.4757305050413051E-4</v>
      </c>
    </row>
    <row r="41" spans="1:17" ht="15.75" thickBot="1" x14ac:dyDescent="0.3">
      <c r="A41" s="133"/>
      <c r="B41" s="133"/>
      <c r="C41" s="133"/>
      <c r="D41" s="133"/>
      <c r="E41" s="133"/>
      <c r="F41" s="133"/>
      <c r="G41" s="133"/>
      <c r="H41" s="133"/>
      <c r="I41" s="180" t="s">
        <v>104</v>
      </c>
      <c r="J41" s="181"/>
      <c r="K41" s="134">
        <f>SUM(K14:K35)</f>
        <v>3502609025.9845123</v>
      </c>
      <c r="L41" s="134">
        <f>SUM(L14:L35)</f>
        <v>4974617670.0696945</v>
      </c>
      <c r="M41" s="135"/>
      <c r="N41" s="133">
        <v>833.74900000000002</v>
      </c>
      <c r="O41" s="133">
        <f>N41*1000</f>
        <v>833749</v>
      </c>
      <c r="P41" s="133">
        <f>O41-N40</f>
        <v>1595.710392003064</v>
      </c>
      <c r="Q41" s="136"/>
    </row>
    <row r="42" spans="1:17" ht="35.25" customHeight="1" thickBot="1" x14ac:dyDescent="0.3">
      <c r="A42" s="137"/>
      <c r="B42" s="138"/>
      <c r="C42" s="137"/>
      <c r="D42" s="139"/>
      <c r="E42" s="139"/>
      <c r="F42" s="139"/>
      <c r="G42" s="139"/>
      <c r="H42" s="139"/>
      <c r="I42" s="180" t="s">
        <v>105</v>
      </c>
      <c r="J42" s="181"/>
      <c r="K42" s="184">
        <v>449794980</v>
      </c>
      <c r="L42" s="185"/>
      <c r="M42" s="139"/>
      <c r="N42" s="139"/>
      <c r="O42" s="139"/>
      <c r="P42" s="139"/>
      <c r="Q42" s="139"/>
    </row>
    <row r="43" spans="1:17" ht="31.5" customHeight="1" thickBot="1" x14ac:dyDescent="0.3">
      <c r="A43" s="140"/>
      <c r="E43" s="141"/>
      <c r="F43" s="141"/>
      <c r="G43" s="140"/>
      <c r="H43" s="140"/>
      <c r="I43" s="180" t="s">
        <v>106</v>
      </c>
      <c r="J43" s="181"/>
      <c r="K43" s="182">
        <f>K41-L41-K42</f>
        <v>-1921803624.0851822</v>
      </c>
      <c r="L43" s="183"/>
      <c r="M43" s="140"/>
      <c r="N43" s="142"/>
      <c r="O43" s="140"/>
      <c r="P43" s="140"/>
      <c r="Q43" s="140"/>
    </row>
  </sheetData>
  <mergeCells count="27">
    <mergeCell ref="A3:N3"/>
    <mergeCell ref="A6:Q8"/>
    <mergeCell ref="A9:G10"/>
    <mergeCell ref="H9:L10"/>
    <mergeCell ref="M9:Q10"/>
    <mergeCell ref="K40:L40"/>
    <mergeCell ref="A11:A13"/>
    <mergeCell ref="B11:B13"/>
    <mergeCell ref="C11:G12"/>
    <mergeCell ref="H11:J12"/>
    <mergeCell ref="K11:L12"/>
    <mergeCell ref="M11:P11"/>
    <mergeCell ref="Q11:Q12"/>
    <mergeCell ref="M12:N12"/>
    <mergeCell ref="O12:P12"/>
    <mergeCell ref="I43:J43"/>
    <mergeCell ref="K43:L43"/>
    <mergeCell ref="K42:L42"/>
    <mergeCell ref="A36:J38"/>
    <mergeCell ref="K36:L36"/>
    <mergeCell ref="K37:L37"/>
    <mergeCell ref="A39:C39"/>
    <mergeCell ref="A40:J40"/>
    <mergeCell ref="I41:J41"/>
    <mergeCell ref="I42:J42"/>
    <mergeCell ref="K38:L38"/>
    <mergeCell ref="K39:L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3"/>
  <sheetViews>
    <sheetView showGridLines="0" workbookViewId="0">
      <selection activeCell="C1" sqref="C1"/>
    </sheetView>
  </sheetViews>
  <sheetFormatPr defaultColWidth="9.140625" defaultRowHeight="12.75" x14ac:dyDescent="0.25"/>
  <cols>
    <col min="1" max="1" width="4.7109375" style="6" customWidth="1"/>
    <col min="2" max="2" width="99.7109375" style="6" bestFit="1" customWidth="1"/>
    <col min="3" max="3" width="14.85546875" style="7" bestFit="1" customWidth="1"/>
    <col min="4" max="4" width="15.28515625" style="8" bestFit="1" customWidth="1"/>
    <col min="5" max="5" width="13.28515625" style="7" customWidth="1"/>
    <col min="6" max="6" width="13.7109375" style="6" bestFit="1" customWidth="1"/>
    <col min="7" max="38" width="13.28515625" style="6" customWidth="1"/>
    <col min="39" max="40" width="14.85546875" style="6" bestFit="1" customWidth="1"/>
    <col min="41" max="41" width="13.140625" style="6" bestFit="1" customWidth="1"/>
    <col min="42" max="42" width="26.140625" style="6" bestFit="1" customWidth="1"/>
    <col min="43" max="16384" width="9.140625" style="6"/>
  </cols>
  <sheetData>
    <row r="1" spans="2:42" ht="15.75" x14ac:dyDescent="0.3">
      <c r="B1" s="146" t="s">
        <v>108</v>
      </c>
      <c r="C1" s="146" t="s">
        <v>109</v>
      </c>
      <c r="D1" s="4"/>
      <c r="E1" s="5"/>
      <c r="F1" s="5"/>
    </row>
    <row r="2" spans="2:42" x14ac:dyDescent="0.25">
      <c r="C2" s="3"/>
      <c r="D2" s="4"/>
      <c r="E2" s="5"/>
      <c r="F2" s="5"/>
    </row>
    <row r="3" spans="2:42" ht="15.75" x14ac:dyDescent="0.25">
      <c r="B3" s="233" t="s">
        <v>51</v>
      </c>
      <c r="C3" s="233"/>
      <c r="D3" s="6"/>
      <c r="E3" s="6"/>
    </row>
    <row r="4" spans="2:42" x14ac:dyDescent="0.25">
      <c r="C4" s="6"/>
      <c r="D4" s="6"/>
      <c r="E4" s="6"/>
    </row>
    <row r="5" spans="2:42" ht="15" x14ac:dyDescent="0.25">
      <c r="B5" s="9"/>
      <c r="C5" s="231" t="s">
        <v>0</v>
      </c>
      <c r="D5" s="232"/>
      <c r="E5" s="231" t="s">
        <v>1</v>
      </c>
      <c r="F5" s="232"/>
      <c r="G5" s="231" t="s">
        <v>2</v>
      </c>
      <c r="H5" s="232"/>
      <c r="I5" s="231" t="s">
        <v>3</v>
      </c>
      <c r="J5" s="232"/>
      <c r="K5" s="231" t="s">
        <v>4</v>
      </c>
      <c r="L5" s="232"/>
      <c r="M5" s="231" t="s">
        <v>5</v>
      </c>
      <c r="N5" s="232"/>
      <c r="O5" s="231" t="s">
        <v>6</v>
      </c>
      <c r="P5" s="232"/>
      <c r="Q5" s="231" t="s">
        <v>7</v>
      </c>
      <c r="R5" s="232"/>
      <c r="S5" s="231" t="s">
        <v>8</v>
      </c>
      <c r="T5" s="232"/>
      <c r="U5" s="231" t="s">
        <v>9</v>
      </c>
      <c r="V5" s="232"/>
      <c r="W5" s="231" t="s">
        <v>10</v>
      </c>
      <c r="X5" s="232"/>
      <c r="Y5" s="231" t="s">
        <v>11</v>
      </c>
      <c r="Z5" s="232"/>
      <c r="AA5" s="231" t="s">
        <v>12</v>
      </c>
      <c r="AB5" s="232"/>
      <c r="AC5" s="231" t="s">
        <v>13</v>
      </c>
      <c r="AD5" s="232"/>
      <c r="AE5" s="231" t="s">
        <v>14</v>
      </c>
      <c r="AF5" s="232"/>
      <c r="AG5" s="231" t="s">
        <v>15</v>
      </c>
      <c r="AH5" s="232"/>
      <c r="AI5" s="231" t="s">
        <v>16</v>
      </c>
      <c r="AJ5" s="232"/>
      <c r="AK5" s="231" t="s">
        <v>17</v>
      </c>
      <c r="AL5" s="232"/>
      <c r="AM5" s="231" t="s">
        <v>18</v>
      </c>
      <c r="AN5" s="232"/>
      <c r="AO5" s="231" t="s">
        <v>19</v>
      </c>
      <c r="AP5" s="232"/>
    </row>
    <row r="6" spans="2:42" ht="15" x14ac:dyDescent="0.25">
      <c r="B6" s="9"/>
      <c r="C6" s="151" t="s">
        <v>19</v>
      </c>
      <c r="D6" s="151" t="s">
        <v>20</v>
      </c>
      <c r="E6" s="151" t="s">
        <v>19</v>
      </c>
      <c r="F6" s="152" t="s">
        <v>20</v>
      </c>
      <c r="G6" s="152" t="s">
        <v>19</v>
      </c>
      <c r="H6" s="152" t="s">
        <v>20</v>
      </c>
      <c r="I6" s="152" t="s">
        <v>19</v>
      </c>
      <c r="J6" s="152" t="s">
        <v>20</v>
      </c>
      <c r="K6" s="152" t="s">
        <v>19</v>
      </c>
      <c r="L6" s="152" t="s">
        <v>20</v>
      </c>
      <c r="M6" s="152" t="s">
        <v>19</v>
      </c>
      <c r="N6" s="152" t="s">
        <v>20</v>
      </c>
      <c r="O6" s="152" t="s">
        <v>19</v>
      </c>
      <c r="P6" s="152" t="s">
        <v>20</v>
      </c>
      <c r="Q6" s="152" t="s">
        <v>19</v>
      </c>
      <c r="R6" s="152" t="s">
        <v>20</v>
      </c>
      <c r="S6" s="152" t="s">
        <v>19</v>
      </c>
      <c r="T6" s="152" t="s">
        <v>20</v>
      </c>
      <c r="U6" s="152" t="s">
        <v>19</v>
      </c>
      <c r="V6" s="152" t="s">
        <v>20</v>
      </c>
      <c r="W6" s="152" t="s">
        <v>19</v>
      </c>
      <c r="X6" s="152" t="s">
        <v>20</v>
      </c>
      <c r="Y6" s="152" t="s">
        <v>19</v>
      </c>
      <c r="Z6" s="152" t="s">
        <v>20</v>
      </c>
      <c r="AA6" s="152" t="s">
        <v>19</v>
      </c>
      <c r="AB6" s="152" t="s">
        <v>20</v>
      </c>
      <c r="AC6" s="152" t="s">
        <v>19</v>
      </c>
      <c r="AD6" s="152" t="s">
        <v>20</v>
      </c>
      <c r="AE6" s="152" t="s">
        <v>19</v>
      </c>
      <c r="AF6" s="152" t="s">
        <v>20</v>
      </c>
      <c r="AG6" s="152" t="s">
        <v>19</v>
      </c>
      <c r="AH6" s="152" t="s">
        <v>20</v>
      </c>
      <c r="AI6" s="152" t="s">
        <v>19</v>
      </c>
      <c r="AJ6" s="152" t="s">
        <v>20</v>
      </c>
      <c r="AK6" s="152" t="s">
        <v>19</v>
      </c>
      <c r="AL6" s="152" t="s">
        <v>20</v>
      </c>
      <c r="AM6" s="152" t="s">
        <v>19</v>
      </c>
      <c r="AN6" s="152" t="s">
        <v>20</v>
      </c>
      <c r="AO6" s="157" t="s">
        <v>19</v>
      </c>
      <c r="AP6" s="157" t="s">
        <v>21</v>
      </c>
    </row>
    <row r="7" spans="2:42" ht="15" x14ac:dyDescent="0.25">
      <c r="B7" s="143" t="s">
        <v>22</v>
      </c>
      <c r="C7" s="153">
        <v>237373.97</v>
      </c>
      <c r="D7" s="153">
        <v>80928.36</v>
      </c>
      <c r="E7" s="153">
        <v>0</v>
      </c>
      <c r="F7" s="153"/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0</v>
      </c>
      <c r="AE7" s="153">
        <v>0</v>
      </c>
      <c r="AF7" s="153">
        <v>0</v>
      </c>
      <c r="AG7" s="153">
        <v>0</v>
      </c>
      <c r="AH7" s="153">
        <v>0</v>
      </c>
      <c r="AI7" s="153">
        <v>0</v>
      </c>
      <c r="AJ7" s="153">
        <v>0</v>
      </c>
      <c r="AK7" s="153">
        <v>0</v>
      </c>
      <c r="AL7" s="153">
        <v>0</v>
      </c>
      <c r="AM7" s="153">
        <v>0</v>
      </c>
      <c r="AN7" s="153">
        <v>0</v>
      </c>
      <c r="AO7" s="156">
        <v>237373.97</v>
      </c>
      <c r="AP7" s="156">
        <v>80928.36</v>
      </c>
    </row>
    <row r="8" spans="2:42" ht="15" x14ac:dyDescent="0.25">
      <c r="B8" s="143" t="s">
        <v>23</v>
      </c>
      <c r="C8" s="153">
        <v>93528.46</v>
      </c>
      <c r="D8" s="153">
        <v>1138.83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>
        <v>54573.89</v>
      </c>
      <c r="AN8" s="153">
        <v>45964.61</v>
      </c>
      <c r="AO8" s="156">
        <v>148102.35</v>
      </c>
      <c r="AP8" s="156">
        <v>47103.44</v>
      </c>
    </row>
    <row r="9" spans="2:42" ht="15" x14ac:dyDescent="0.25">
      <c r="B9" s="143" t="s">
        <v>24</v>
      </c>
      <c r="C9" s="153">
        <v>1007833.4500000001</v>
      </c>
      <c r="D9" s="153">
        <v>1007833.4500000001</v>
      </c>
      <c r="E9" s="153">
        <v>0</v>
      </c>
      <c r="F9" s="153">
        <v>0</v>
      </c>
      <c r="G9" s="153">
        <v>6043.84</v>
      </c>
      <c r="H9" s="153">
        <v>6043.84</v>
      </c>
      <c r="I9" s="153">
        <v>0</v>
      </c>
      <c r="J9" s="153">
        <v>0</v>
      </c>
      <c r="K9" s="153">
        <v>2445.46</v>
      </c>
      <c r="L9" s="153">
        <v>2445.46</v>
      </c>
      <c r="M9" s="153">
        <v>0</v>
      </c>
      <c r="N9" s="153">
        <v>0</v>
      </c>
      <c r="O9" s="153">
        <v>6730.83</v>
      </c>
      <c r="P9" s="153">
        <v>6730.83</v>
      </c>
      <c r="Q9" s="153">
        <v>0</v>
      </c>
      <c r="R9" s="153">
        <v>0</v>
      </c>
      <c r="S9" s="153">
        <v>543.16</v>
      </c>
      <c r="T9" s="153">
        <v>543.16</v>
      </c>
      <c r="U9" s="153">
        <v>2516</v>
      </c>
      <c r="V9" s="153">
        <v>2516</v>
      </c>
      <c r="W9" s="153">
        <v>552.5</v>
      </c>
      <c r="X9" s="153">
        <v>552.5</v>
      </c>
      <c r="Y9" s="153">
        <v>510</v>
      </c>
      <c r="Z9" s="153">
        <v>510</v>
      </c>
      <c r="AA9" s="153">
        <v>2690.97</v>
      </c>
      <c r="AB9" s="153">
        <v>2690.97</v>
      </c>
      <c r="AC9" s="153">
        <v>4250</v>
      </c>
      <c r="AD9" s="153">
        <v>4250</v>
      </c>
      <c r="AE9" s="153">
        <v>310.98</v>
      </c>
      <c r="AF9" s="153">
        <v>310.98</v>
      </c>
      <c r="AG9" s="153">
        <v>25854.16</v>
      </c>
      <c r="AH9" s="153">
        <v>25854.16</v>
      </c>
      <c r="AI9" s="153">
        <v>0</v>
      </c>
      <c r="AJ9" s="153">
        <v>0</v>
      </c>
      <c r="AK9" s="153">
        <v>0</v>
      </c>
      <c r="AL9" s="153">
        <v>0</v>
      </c>
      <c r="AM9" s="153">
        <v>25.44</v>
      </c>
      <c r="AN9" s="153">
        <v>25.44</v>
      </c>
      <c r="AO9" s="156">
        <v>1060306.7899999998</v>
      </c>
      <c r="AP9" s="156">
        <v>1060306.7899999998</v>
      </c>
    </row>
    <row r="10" spans="2:42" ht="15" x14ac:dyDescent="0.25">
      <c r="B10" s="143" t="s">
        <v>25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0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  <c r="AL10" s="153">
        <v>0</v>
      </c>
      <c r="AM10" s="153">
        <v>0</v>
      </c>
      <c r="AN10" s="153">
        <v>0</v>
      </c>
      <c r="AO10" s="156">
        <v>0</v>
      </c>
      <c r="AP10" s="156">
        <v>0</v>
      </c>
    </row>
    <row r="11" spans="2:42" ht="15" x14ac:dyDescent="0.25">
      <c r="B11" s="143" t="s">
        <v>26</v>
      </c>
      <c r="C11" s="153">
        <v>0</v>
      </c>
      <c r="D11" s="153">
        <v>0</v>
      </c>
      <c r="E11" s="153">
        <v>0</v>
      </c>
      <c r="F11" s="153">
        <v>0</v>
      </c>
      <c r="G11" s="153">
        <v>170000</v>
      </c>
      <c r="H11" s="153">
        <v>170000</v>
      </c>
      <c r="I11" s="153">
        <v>0</v>
      </c>
      <c r="J11" s="153">
        <v>0</v>
      </c>
      <c r="K11" s="153">
        <v>13734</v>
      </c>
      <c r="L11" s="153">
        <v>9734</v>
      </c>
      <c r="M11" s="153">
        <v>0</v>
      </c>
      <c r="N11" s="153">
        <v>0</v>
      </c>
      <c r="O11" s="153">
        <v>12190.8</v>
      </c>
      <c r="P11" s="153">
        <v>12190.8</v>
      </c>
      <c r="Q11" s="153">
        <v>0</v>
      </c>
      <c r="R11" s="153">
        <v>0</v>
      </c>
      <c r="S11" s="153">
        <v>146010</v>
      </c>
      <c r="T11" s="153">
        <v>146010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3000000</v>
      </c>
      <c r="AF11" s="153">
        <v>0</v>
      </c>
      <c r="AG11" s="153">
        <v>9734</v>
      </c>
      <c r="AH11" s="153">
        <v>9734</v>
      </c>
      <c r="AI11" s="153">
        <v>47600</v>
      </c>
      <c r="AJ11" s="153">
        <v>47600</v>
      </c>
      <c r="AK11" s="153">
        <v>0</v>
      </c>
      <c r="AL11" s="153">
        <v>0</v>
      </c>
      <c r="AM11" s="153">
        <v>12342.91</v>
      </c>
      <c r="AN11" s="153">
        <v>12342.91</v>
      </c>
      <c r="AO11" s="156">
        <v>3411611.71</v>
      </c>
      <c r="AP11" s="156">
        <v>407611.70999999996</v>
      </c>
    </row>
    <row r="12" spans="2:42" ht="15" x14ac:dyDescent="0.25">
      <c r="B12" s="143" t="s">
        <v>27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6">
        <v>0</v>
      </c>
      <c r="AP12" s="156">
        <v>0</v>
      </c>
    </row>
    <row r="13" spans="2:42" ht="15" x14ac:dyDescent="0.25">
      <c r="B13" s="143" t="s">
        <v>28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>
        <v>11560</v>
      </c>
      <c r="AD13" s="153">
        <v>11560</v>
      </c>
      <c r="AE13" s="153"/>
      <c r="AF13" s="153"/>
      <c r="AG13" s="153">
        <v>1108400</v>
      </c>
      <c r="AH13" s="153">
        <v>1108400</v>
      </c>
      <c r="AI13" s="153">
        <v>850</v>
      </c>
      <c r="AJ13" s="153">
        <v>850</v>
      </c>
      <c r="AK13" s="153"/>
      <c r="AL13" s="153"/>
      <c r="AM13" s="153">
        <v>28900</v>
      </c>
      <c r="AN13" s="153">
        <v>28900</v>
      </c>
      <c r="AO13" s="156">
        <v>1149710</v>
      </c>
      <c r="AP13" s="156">
        <v>1149710</v>
      </c>
    </row>
    <row r="14" spans="2:42" ht="15" x14ac:dyDescent="0.25">
      <c r="B14" s="143" t="s">
        <v>29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>
        <v>44755.24</v>
      </c>
      <c r="AN14" s="153">
        <v>44755.24</v>
      </c>
      <c r="AO14" s="156">
        <v>44755.24</v>
      </c>
      <c r="AP14" s="156">
        <v>44755.24</v>
      </c>
    </row>
    <row r="15" spans="2:42" ht="15" x14ac:dyDescent="0.25">
      <c r="B15" s="143" t="s">
        <v>30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53">
        <v>0</v>
      </c>
      <c r="AH15" s="153">
        <v>0</v>
      </c>
      <c r="AI15" s="153">
        <v>0</v>
      </c>
      <c r="AJ15" s="153">
        <v>0</v>
      </c>
      <c r="AK15" s="153">
        <v>0</v>
      </c>
      <c r="AL15" s="153">
        <v>0</v>
      </c>
      <c r="AM15" s="153">
        <v>0</v>
      </c>
      <c r="AN15" s="153">
        <v>0</v>
      </c>
      <c r="AO15" s="156">
        <v>0</v>
      </c>
      <c r="AP15" s="156">
        <v>0</v>
      </c>
    </row>
    <row r="16" spans="2:42" ht="15" x14ac:dyDescent="0.25">
      <c r="B16" s="143" t="s">
        <v>31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3000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53">
        <v>0</v>
      </c>
      <c r="AH16" s="153">
        <v>0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3">
        <v>0</v>
      </c>
      <c r="AO16" s="156">
        <v>3000</v>
      </c>
      <c r="AP16" s="156">
        <v>0</v>
      </c>
    </row>
    <row r="17" spans="2:42" ht="15" x14ac:dyDescent="0.25">
      <c r="B17" s="143" t="s">
        <v>32</v>
      </c>
      <c r="C17" s="153">
        <v>0</v>
      </c>
      <c r="D17" s="153">
        <v>0</v>
      </c>
      <c r="E17" s="153">
        <v>4625.97</v>
      </c>
      <c r="F17" s="153">
        <v>672.23</v>
      </c>
      <c r="G17" s="153">
        <v>4214.78</v>
      </c>
      <c r="H17" s="153">
        <v>0.23</v>
      </c>
      <c r="I17" s="153">
        <v>15163.66</v>
      </c>
      <c r="J17" s="153">
        <v>1791.89</v>
      </c>
      <c r="K17" s="153">
        <v>22692.26</v>
      </c>
      <c r="L17" s="153">
        <v>6552.87</v>
      </c>
      <c r="M17" s="153">
        <v>24795.85</v>
      </c>
      <c r="N17" s="153">
        <v>5699.62</v>
      </c>
      <c r="O17" s="153">
        <v>24215.200000000001</v>
      </c>
      <c r="P17" s="153">
        <v>3530.07</v>
      </c>
      <c r="Q17" s="153">
        <v>23090.400000000001</v>
      </c>
      <c r="R17" s="153">
        <v>2734.55</v>
      </c>
      <c r="S17" s="153">
        <v>20502.3</v>
      </c>
      <c r="T17" s="153">
        <v>5777.05</v>
      </c>
      <c r="U17" s="153">
        <v>20393.43</v>
      </c>
      <c r="V17" s="153">
        <v>4632.1499999999996</v>
      </c>
      <c r="W17" s="153">
        <v>23295.599999999999</v>
      </c>
      <c r="X17" s="153">
        <v>4607.9399999999996</v>
      </c>
      <c r="Y17" s="153">
        <v>25330.31</v>
      </c>
      <c r="Z17" s="153">
        <v>8251.0499999999993</v>
      </c>
      <c r="AA17" s="153">
        <v>28409.27</v>
      </c>
      <c r="AB17" s="153">
        <v>7177</v>
      </c>
      <c r="AC17" s="153">
        <v>26789.31</v>
      </c>
      <c r="AD17" s="153">
        <v>2456.81</v>
      </c>
      <c r="AE17" s="153">
        <v>31587.97</v>
      </c>
      <c r="AF17" s="153">
        <v>12141.82</v>
      </c>
      <c r="AG17" s="153">
        <v>273338.17</v>
      </c>
      <c r="AH17" s="153">
        <v>127309.72</v>
      </c>
      <c r="AI17" s="153">
        <v>288372.13</v>
      </c>
      <c r="AJ17" s="153">
        <v>167663.66</v>
      </c>
      <c r="AK17" s="153">
        <v>246245.94999999998</v>
      </c>
      <c r="AL17" s="153">
        <v>140948.54</v>
      </c>
      <c r="AM17" s="153">
        <v>819970.12</v>
      </c>
      <c r="AN17" s="153">
        <v>79908.76999999999</v>
      </c>
      <c r="AO17" s="156">
        <v>1923032.6800000002</v>
      </c>
      <c r="AP17" s="156">
        <v>581855.97000000009</v>
      </c>
    </row>
    <row r="18" spans="2:42" ht="15" x14ac:dyDescent="0.25">
      <c r="B18" s="143" t="s">
        <v>33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0</v>
      </c>
      <c r="AJ18" s="153">
        <v>0</v>
      </c>
      <c r="AK18" s="153">
        <v>0</v>
      </c>
      <c r="AL18" s="153">
        <v>0</v>
      </c>
      <c r="AM18" s="153">
        <v>164637.09</v>
      </c>
      <c r="AN18" s="153">
        <v>0</v>
      </c>
      <c r="AO18" s="156">
        <v>164637.09</v>
      </c>
      <c r="AP18" s="156">
        <v>0</v>
      </c>
    </row>
    <row r="19" spans="2:42" ht="15" x14ac:dyDescent="0.25">
      <c r="B19" s="143" t="s">
        <v>34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</v>
      </c>
      <c r="AG19" s="153">
        <v>0</v>
      </c>
      <c r="AH19" s="153">
        <v>0</v>
      </c>
      <c r="AI19" s="153">
        <v>0</v>
      </c>
      <c r="AJ19" s="153">
        <v>0</v>
      </c>
      <c r="AK19" s="153">
        <v>0</v>
      </c>
      <c r="AL19" s="153">
        <v>0</v>
      </c>
      <c r="AM19" s="153">
        <v>130766.36</v>
      </c>
      <c r="AN19" s="153">
        <v>0</v>
      </c>
      <c r="AO19" s="156">
        <v>130766.36</v>
      </c>
      <c r="AP19" s="156">
        <v>0</v>
      </c>
    </row>
    <row r="20" spans="2:42" ht="15" x14ac:dyDescent="0.25">
      <c r="B20" s="143" t="s">
        <v>35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13830.6</v>
      </c>
      <c r="AN20" s="153">
        <v>0</v>
      </c>
      <c r="AO20" s="156">
        <v>13830.6</v>
      </c>
      <c r="AP20" s="156">
        <v>0</v>
      </c>
    </row>
    <row r="21" spans="2:42" ht="15" x14ac:dyDescent="0.25">
      <c r="B21" s="143" t="s">
        <v>36</v>
      </c>
      <c r="C21" s="153">
        <v>221435.47600000002</v>
      </c>
      <c r="D21" s="153">
        <v>130307.09599999999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53">
        <v>0</v>
      </c>
      <c r="AF21" s="153">
        <v>0</v>
      </c>
      <c r="AG21" s="153">
        <v>0</v>
      </c>
      <c r="AH21" s="153">
        <v>0</v>
      </c>
      <c r="AI21" s="153">
        <v>0</v>
      </c>
      <c r="AJ21" s="153">
        <v>0</v>
      </c>
      <c r="AK21" s="153">
        <v>0</v>
      </c>
      <c r="AL21" s="153">
        <v>0</v>
      </c>
      <c r="AM21" s="153">
        <v>0</v>
      </c>
      <c r="AN21" s="153">
        <v>0</v>
      </c>
      <c r="AO21" s="156">
        <v>221435.47600000002</v>
      </c>
      <c r="AP21" s="156">
        <v>130307.09599999999</v>
      </c>
    </row>
    <row r="22" spans="2:42" ht="15" x14ac:dyDescent="0.25">
      <c r="B22" s="143" t="s">
        <v>37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0</v>
      </c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0</v>
      </c>
      <c r="AG22" s="153">
        <v>0</v>
      </c>
      <c r="AH22" s="153">
        <v>0</v>
      </c>
      <c r="AI22" s="153">
        <v>0</v>
      </c>
      <c r="AJ22" s="153">
        <v>0</v>
      </c>
      <c r="AK22" s="153">
        <v>0</v>
      </c>
      <c r="AL22" s="153">
        <v>0</v>
      </c>
      <c r="AM22" s="153">
        <v>575790.97250000003</v>
      </c>
      <c r="AN22" s="153">
        <v>433597.06775000005</v>
      </c>
      <c r="AO22" s="156">
        <v>575790.97250000003</v>
      </c>
      <c r="AP22" s="156">
        <v>433597.06775000005</v>
      </c>
    </row>
    <row r="23" spans="2:42" s="122" customFormat="1" ht="14.1" customHeight="1" x14ac:dyDescent="0.25">
      <c r="B23" s="154" t="s">
        <v>110</v>
      </c>
      <c r="C23" s="155">
        <f>C7+C8+C9+C10+C11+C12+C13+C14+C15+C16+C17+C18+C19+C20+C21+C22</f>
        <v>1560171.3560000001</v>
      </c>
      <c r="D23" s="155">
        <f t="shared" ref="D23:AL23" si="0">D7+D8+D9+D10+D11+D12+D13+D14+D15+D16+D17+D18+D19+D20+D21+D22</f>
        <v>1220207.736</v>
      </c>
      <c r="E23" s="155">
        <f t="shared" si="0"/>
        <v>4625.97</v>
      </c>
      <c r="F23" s="155">
        <f t="shared" si="0"/>
        <v>672.23</v>
      </c>
      <c r="G23" s="155">
        <f t="shared" si="0"/>
        <v>180258.62</v>
      </c>
      <c r="H23" s="155">
        <f t="shared" si="0"/>
        <v>176044.07</v>
      </c>
      <c r="I23" s="155">
        <f t="shared" si="0"/>
        <v>15163.66</v>
      </c>
      <c r="J23" s="155">
        <f t="shared" si="0"/>
        <v>1791.89</v>
      </c>
      <c r="K23" s="155">
        <f t="shared" si="0"/>
        <v>38871.72</v>
      </c>
      <c r="L23" s="155">
        <f t="shared" si="0"/>
        <v>18732.329999999998</v>
      </c>
      <c r="M23" s="155">
        <f t="shared" si="0"/>
        <v>24795.85</v>
      </c>
      <c r="N23" s="155">
        <f t="shared" si="0"/>
        <v>5699.62</v>
      </c>
      <c r="O23" s="155">
        <f t="shared" si="0"/>
        <v>43136.83</v>
      </c>
      <c r="P23" s="155">
        <f t="shared" si="0"/>
        <v>22451.699999999997</v>
      </c>
      <c r="Q23" s="155">
        <f t="shared" si="0"/>
        <v>23090.400000000001</v>
      </c>
      <c r="R23" s="155">
        <f t="shared" si="0"/>
        <v>2734.55</v>
      </c>
      <c r="S23" s="155">
        <f t="shared" si="0"/>
        <v>167055.46</v>
      </c>
      <c r="T23" s="155">
        <f t="shared" si="0"/>
        <v>152330.21</v>
      </c>
      <c r="U23" s="155">
        <f t="shared" si="0"/>
        <v>22909.43</v>
      </c>
      <c r="V23" s="155">
        <f t="shared" si="0"/>
        <v>7148.15</v>
      </c>
      <c r="W23" s="155">
        <f t="shared" si="0"/>
        <v>23848.1</v>
      </c>
      <c r="X23" s="155">
        <f t="shared" si="0"/>
        <v>5160.4399999999996</v>
      </c>
      <c r="Y23" s="155">
        <f t="shared" si="0"/>
        <v>25840.31</v>
      </c>
      <c r="Z23" s="155">
        <f t="shared" si="0"/>
        <v>8761.0499999999993</v>
      </c>
      <c r="AA23" s="155">
        <f t="shared" si="0"/>
        <v>34100.239999999998</v>
      </c>
      <c r="AB23" s="155">
        <f t="shared" si="0"/>
        <v>9867.9699999999993</v>
      </c>
      <c r="AC23" s="155">
        <f t="shared" si="0"/>
        <v>42599.31</v>
      </c>
      <c r="AD23" s="155">
        <f t="shared" si="0"/>
        <v>18266.810000000001</v>
      </c>
      <c r="AE23" s="155">
        <f t="shared" si="0"/>
        <v>3031898.95</v>
      </c>
      <c r="AF23" s="155">
        <f t="shared" si="0"/>
        <v>12452.8</v>
      </c>
      <c r="AG23" s="155">
        <f t="shared" si="0"/>
        <v>1417326.3299999998</v>
      </c>
      <c r="AH23" s="155">
        <f t="shared" si="0"/>
        <v>1271297.8799999999</v>
      </c>
      <c r="AI23" s="155">
        <f t="shared" si="0"/>
        <v>336822.13</v>
      </c>
      <c r="AJ23" s="155">
        <f t="shared" si="0"/>
        <v>216113.66</v>
      </c>
      <c r="AK23" s="155">
        <f t="shared" si="0"/>
        <v>246245.94999999998</v>
      </c>
      <c r="AL23" s="155">
        <f t="shared" si="0"/>
        <v>140948.54</v>
      </c>
      <c r="AM23" s="155">
        <f>AM7+AM8+AM9+AM10+AM11+AM12+AM13+AM14+AM15+AM16+AM17+AM18+AM19+AM20+AM21-AM22</f>
        <v>694010.67750000011</v>
      </c>
      <c r="AN23" s="155">
        <f>AN7+AN8+AN9+AN10+AN11+AN12+AN13+AN14+AN15+AN16+AN17+AN18+AN19+AN20+AN21-AN22</f>
        <v>-221700.09775000004</v>
      </c>
      <c r="AO23" s="155">
        <f>C23+E23+G23+I23+K23+M23+O23+Q23+S23+U23+W23+Y23+AA23+AC23+AE23+AG23+AI23+AK23+AM23</f>
        <v>7932771.2935000006</v>
      </c>
      <c r="AP23" s="155">
        <f>D23+F23+H23+J23+L23+N23+P23+R23+T23+V23+X23+Z23+AB23+AD23+AF23+AH23+AJ23+AL23+AN23</f>
        <v>3068981.5382499998</v>
      </c>
    </row>
    <row r="24" spans="2:42" ht="15" x14ac:dyDescent="0.25">
      <c r="B24" s="1"/>
      <c r="C24" s="2"/>
      <c r="D24" s="2"/>
      <c r="E24" s="2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</row>
    <row r="25" spans="2:42" ht="15" x14ac:dyDescent="0.25">
      <c r="B25" s="1" t="s">
        <v>38</v>
      </c>
      <c r="C25" s="144">
        <v>2850926.2800000003</v>
      </c>
      <c r="D25" s="144">
        <v>1592346.33</v>
      </c>
      <c r="E25" s="144">
        <v>4177.3599999999997</v>
      </c>
      <c r="F25" s="144">
        <v>2254.9</v>
      </c>
      <c r="G25" s="144">
        <v>17440.27</v>
      </c>
      <c r="H25" s="144">
        <v>15727.349999999999</v>
      </c>
      <c r="I25" s="144">
        <v>26836.57</v>
      </c>
      <c r="J25" s="144">
        <v>19761.11</v>
      </c>
      <c r="K25" s="144">
        <v>180588.61</v>
      </c>
      <c r="L25" s="144">
        <v>140902.13</v>
      </c>
      <c r="M25" s="144">
        <v>63427.369999999995</v>
      </c>
      <c r="N25" s="144">
        <v>55485.8</v>
      </c>
      <c r="O25" s="144">
        <v>231845.37999999998</v>
      </c>
      <c r="P25" s="144">
        <v>224156.90999999997</v>
      </c>
      <c r="Q25" s="144">
        <v>134824.59</v>
      </c>
      <c r="R25" s="144">
        <v>75907.299999999988</v>
      </c>
      <c r="S25" s="144">
        <v>72176.42</v>
      </c>
      <c r="T25" s="144">
        <v>31058.809999999998</v>
      </c>
      <c r="U25" s="144">
        <v>37904.06</v>
      </c>
      <c r="V25" s="144">
        <v>28009.43</v>
      </c>
      <c r="W25" s="144">
        <v>38198.1</v>
      </c>
      <c r="X25" s="144">
        <v>29233.13</v>
      </c>
      <c r="Y25" s="144">
        <v>59168.869999999995</v>
      </c>
      <c r="Z25" s="144">
        <v>48890.35</v>
      </c>
      <c r="AA25" s="144">
        <v>91083.45</v>
      </c>
      <c r="AB25" s="144">
        <v>79822.420000000013</v>
      </c>
      <c r="AC25" s="144">
        <v>48520.52</v>
      </c>
      <c r="AD25" s="144">
        <v>37634.83</v>
      </c>
      <c r="AE25" s="144">
        <v>111365.32</v>
      </c>
      <c r="AF25" s="144">
        <v>55715.72</v>
      </c>
      <c r="AG25" s="144">
        <v>65549.5</v>
      </c>
      <c r="AH25" s="144">
        <v>71638.41</v>
      </c>
      <c r="AI25" s="144">
        <v>22455.280000000002</v>
      </c>
      <c r="AJ25" s="144">
        <v>8252.4700000000012</v>
      </c>
      <c r="AK25" s="144">
        <v>8147.15</v>
      </c>
      <c r="AL25" s="144">
        <v>5367.89</v>
      </c>
      <c r="AM25" s="144">
        <v>15207.93</v>
      </c>
      <c r="AN25" s="144">
        <v>10548.54</v>
      </c>
      <c r="AO25" s="149">
        <v>4079843.03</v>
      </c>
      <c r="AP25" s="149">
        <v>2532713.830000001</v>
      </c>
    </row>
    <row r="26" spans="2:42" ht="15" x14ac:dyDescent="0.25">
      <c r="B26" s="1" t="s">
        <v>39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4">
        <v>0</v>
      </c>
      <c r="Y26" s="144"/>
      <c r="Z26" s="144">
        <v>0</v>
      </c>
      <c r="AA26" s="144"/>
      <c r="AB26" s="144">
        <v>0</v>
      </c>
      <c r="AC26" s="144"/>
      <c r="AD26" s="144">
        <v>0</v>
      </c>
      <c r="AE26" s="144"/>
      <c r="AF26" s="144">
        <v>0</v>
      </c>
      <c r="AG26" s="144"/>
      <c r="AH26" s="144">
        <v>0</v>
      </c>
      <c r="AI26" s="144"/>
      <c r="AJ26" s="144">
        <v>0</v>
      </c>
      <c r="AK26" s="144"/>
      <c r="AL26" s="144">
        <v>0</v>
      </c>
      <c r="AM26" s="144">
        <v>0</v>
      </c>
      <c r="AN26" s="144">
        <v>0</v>
      </c>
      <c r="AO26" s="149">
        <v>0</v>
      </c>
      <c r="AP26" s="149">
        <v>0</v>
      </c>
    </row>
    <row r="27" spans="2:42" ht="15" x14ac:dyDescent="0.25">
      <c r="B27" s="1" t="s">
        <v>40</v>
      </c>
      <c r="C27" s="144">
        <v>20310.72</v>
      </c>
      <c r="D27" s="144">
        <v>16711.420000000002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0</v>
      </c>
      <c r="AA27" s="144">
        <v>0</v>
      </c>
      <c r="AB27" s="144">
        <v>0</v>
      </c>
      <c r="AC27" s="144">
        <v>0</v>
      </c>
      <c r="AD27" s="144">
        <v>0</v>
      </c>
      <c r="AE27" s="144">
        <v>0</v>
      </c>
      <c r="AF27" s="144">
        <v>0</v>
      </c>
      <c r="AG27" s="144">
        <v>0</v>
      </c>
      <c r="AH27" s="144">
        <v>0</v>
      </c>
      <c r="AI27" s="144">
        <v>0</v>
      </c>
      <c r="AJ27" s="144">
        <v>0</v>
      </c>
      <c r="AK27" s="144">
        <v>0</v>
      </c>
      <c r="AL27" s="144">
        <v>0</v>
      </c>
      <c r="AM27" s="144">
        <v>0</v>
      </c>
      <c r="AN27" s="144">
        <v>0</v>
      </c>
      <c r="AO27" s="149">
        <v>20310.72</v>
      </c>
      <c r="AP27" s="149">
        <v>16711.420000000002</v>
      </c>
    </row>
    <row r="28" spans="2:42" ht="15" x14ac:dyDescent="0.25">
      <c r="B28" s="1" t="s">
        <v>41</v>
      </c>
      <c r="C28" s="144">
        <v>0</v>
      </c>
      <c r="D28" s="144">
        <v>0</v>
      </c>
      <c r="E28" s="144">
        <v>0</v>
      </c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9"/>
      <c r="AP28" s="149"/>
    </row>
    <row r="29" spans="2:42" ht="15" x14ac:dyDescent="0.25">
      <c r="B29" s="1" t="s">
        <v>42</v>
      </c>
      <c r="C29" s="144">
        <v>0</v>
      </c>
      <c r="D29" s="144">
        <v>0</v>
      </c>
      <c r="E29" s="144">
        <v>0</v>
      </c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9"/>
      <c r="AP29" s="149"/>
    </row>
    <row r="30" spans="2:42" ht="15" x14ac:dyDescent="0.25">
      <c r="B30" s="1" t="s">
        <v>43</v>
      </c>
      <c r="C30" s="144">
        <v>0</v>
      </c>
      <c r="D30" s="144">
        <v>0</v>
      </c>
      <c r="E30" s="144">
        <v>0</v>
      </c>
      <c r="F30" s="144">
        <v>0</v>
      </c>
      <c r="G30" s="144">
        <v>229500</v>
      </c>
      <c r="H30" s="144">
        <v>229500</v>
      </c>
      <c r="I30" s="144">
        <v>0</v>
      </c>
      <c r="J30" s="144">
        <v>0</v>
      </c>
      <c r="K30" s="144">
        <v>5100</v>
      </c>
      <c r="L30" s="144">
        <v>5100</v>
      </c>
      <c r="M30" s="144">
        <v>5100</v>
      </c>
      <c r="N30" s="144">
        <v>5100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144">
        <v>0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0</v>
      </c>
      <c r="AA30" s="144">
        <v>0</v>
      </c>
      <c r="AB30" s="144">
        <v>0</v>
      </c>
      <c r="AC30" s="144">
        <v>0</v>
      </c>
      <c r="AD30" s="144">
        <v>0</v>
      </c>
      <c r="AE30" s="144">
        <v>0</v>
      </c>
      <c r="AF30" s="144">
        <v>0</v>
      </c>
      <c r="AG30" s="144">
        <v>0</v>
      </c>
      <c r="AH30" s="144">
        <v>0</v>
      </c>
      <c r="AI30" s="144">
        <v>0</v>
      </c>
      <c r="AJ30" s="144">
        <v>0</v>
      </c>
      <c r="AK30" s="144">
        <v>0</v>
      </c>
      <c r="AL30" s="144">
        <v>0</v>
      </c>
      <c r="AM30" s="144">
        <v>0</v>
      </c>
      <c r="AN30" s="144">
        <v>0</v>
      </c>
      <c r="AO30" s="149">
        <v>239700</v>
      </c>
      <c r="AP30" s="149">
        <v>239700</v>
      </c>
    </row>
    <row r="31" spans="2:42" ht="15" x14ac:dyDescent="0.25">
      <c r="B31" s="1" t="s">
        <v>44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1497.6799999999998</v>
      </c>
      <c r="L31" s="144">
        <v>1497.6799999999998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4">
        <v>0</v>
      </c>
      <c r="V31" s="144">
        <v>0</v>
      </c>
      <c r="W31" s="144">
        <v>0</v>
      </c>
      <c r="X31" s="144">
        <v>0</v>
      </c>
      <c r="Y31" s="144">
        <v>1497.72</v>
      </c>
      <c r="Z31" s="144">
        <v>1497.72</v>
      </c>
      <c r="AA31" s="144">
        <v>0</v>
      </c>
      <c r="AB31" s="144">
        <v>0</v>
      </c>
      <c r="AC31" s="144">
        <v>0</v>
      </c>
      <c r="AD31" s="144">
        <v>0</v>
      </c>
      <c r="AE31" s="144">
        <v>0</v>
      </c>
      <c r="AF31" s="144">
        <v>0</v>
      </c>
      <c r="AG31" s="144">
        <v>2995.4399999999987</v>
      </c>
      <c r="AH31" s="144">
        <v>2995.4399999999987</v>
      </c>
      <c r="AI31" s="144">
        <v>2995.4399999999987</v>
      </c>
      <c r="AJ31" s="144">
        <v>2995.4399999999987</v>
      </c>
      <c r="AK31" s="144">
        <v>5990.880000000001</v>
      </c>
      <c r="AL31" s="144">
        <v>5990.880000000001</v>
      </c>
      <c r="AM31" s="144">
        <v>4493.1600000000035</v>
      </c>
      <c r="AN31" s="144">
        <v>4493.16</v>
      </c>
      <c r="AO31" s="149">
        <v>19470.32</v>
      </c>
      <c r="AP31" s="149">
        <v>19470.32</v>
      </c>
    </row>
    <row r="32" spans="2:42" ht="15" x14ac:dyDescent="0.25">
      <c r="B32" s="1" t="s">
        <v>45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267.2</v>
      </c>
      <c r="L32" s="144">
        <v>0</v>
      </c>
      <c r="M32" s="144">
        <v>1102.8</v>
      </c>
      <c r="N32" s="144">
        <v>0</v>
      </c>
      <c r="O32" s="144">
        <v>291.91000000000003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0</v>
      </c>
      <c r="AA32" s="144">
        <v>0</v>
      </c>
      <c r="AB32" s="144">
        <v>0</v>
      </c>
      <c r="AC32" s="144">
        <v>1428.57</v>
      </c>
      <c r="AD32" s="144">
        <v>0</v>
      </c>
      <c r="AE32" s="144">
        <v>0</v>
      </c>
      <c r="AF32" s="144">
        <v>0</v>
      </c>
      <c r="AG32" s="144">
        <v>4542.8600000000006</v>
      </c>
      <c r="AH32" s="144">
        <v>0</v>
      </c>
      <c r="AI32" s="144">
        <v>2519.39</v>
      </c>
      <c r="AJ32" s="144">
        <v>0</v>
      </c>
      <c r="AK32" s="144">
        <v>30503.429999999997</v>
      </c>
      <c r="AL32" s="144">
        <v>0</v>
      </c>
      <c r="AM32" s="144">
        <v>46563.26999999999</v>
      </c>
      <c r="AN32" s="144">
        <v>0</v>
      </c>
      <c r="AO32" s="149">
        <v>87219.43</v>
      </c>
      <c r="AP32" s="149">
        <v>0</v>
      </c>
    </row>
    <row r="33" spans="2:42" ht="15" x14ac:dyDescent="0.25">
      <c r="B33" s="1" t="s">
        <v>46</v>
      </c>
      <c r="C33" s="144">
        <v>176167.25</v>
      </c>
      <c r="D33" s="144">
        <v>175813.03</v>
      </c>
      <c r="E33" s="144"/>
      <c r="F33" s="144">
        <v>0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>
        <v>46794.12</v>
      </c>
      <c r="AN33" s="144">
        <v>22415.93</v>
      </c>
      <c r="AO33" s="149">
        <v>222961.37</v>
      </c>
      <c r="AP33" s="149">
        <v>198228.96</v>
      </c>
    </row>
    <row r="34" spans="2:42" ht="15" x14ac:dyDescent="0.25">
      <c r="B34" s="1" t="s">
        <v>47</v>
      </c>
      <c r="C34" s="144">
        <v>54971.32</v>
      </c>
      <c r="D34" s="144">
        <v>22179.51</v>
      </c>
      <c r="E34" s="144"/>
      <c r="F34" s="144">
        <v>0</v>
      </c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>
        <v>90.52</v>
      </c>
      <c r="AN34" s="144">
        <v>0</v>
      </c>
      <c r="AO34" s="149">
        <v>55061.84</v>
      </c>
      <c r="AP34" s="149">
        <v>22179.51</v>
      </c>
    </row>
    <row r="35" spans="2:42" ht="15" x14ac:dyDescent="0.25">
      <c r="B35" s="1" t="s">
        <v>48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AA35" s="144">
        <v>0</v>
      </c>
      <c r="AB35" s="144">
        <v>0</v>
      </c>
      <c r="AC35" s="144">
        <v>0</v>
      </c>
      <c r="AD35" s="144">
        <v>0</v>
      </c>
      <c r="AE35" s="144">
        <v>0</v>
      </c>
      <c r="AF35" s="144">
        <v>0</v>
      </c>
      <c r="AG35" s="144">
        <v>0</v>
      </c>
      <c r="AH35" s="144">
        <v>0</v>
      </c>
      <c r="AI35" s="144">
        <v>0</v>
      </c>
      <c r="AJ35" s="144">
        <v>0</v>
      </c>
      <c r="AK35" s="144">
        <v>0</v>
      </c>
      <c r="AL35" s="144">
        <v>0</v>
      </c>
      <c r="AM35" s="144">
        <v>0</v>
      </c>
      <c r="AN35" s="144">
        <v>0</v>
      </c>
      <c r="AO35" s="149">
        <v>0</v>
      </c>
      <c r="AP35" s="149">
        <v>0</v>
      </c>
    </row>
    <row r="36" spans="2:42" ht="30" x14ac:dyDescent="0.25">
      <c r="B36" s="120" t="s">
        <v>49</v>
      </c>
      <c r="C36" s="144"/>
      <c r="D36" s="144"/>
      <c r="E36" s="144">
        <v>0</v>
      </c>
      <c r="F36" s="144">
        <v>0</v>
      </c>
      <c r="G36" s="144">
        <v>0</v>
      </c>
      <c r="H36" s="144">
        <v>0</v>
      </c>
      <c r="I36" s="144">
        <v>8.5</v>
      </c>
      <c r="J36" s="144">
        <v>8.5</v>
      </c>
      <c r="K36" s="144">
        <v>0</v>
      </c>
      <c r="L36" s="144">
        <v>0</v>
      </c>
      <c r="M36" s="144">
        <v>0</v>
      </c>
      <c r="N36" s="144">
        <v>0</v>
      </c>
      <c r="O36" s="144">
        <v>8.5</v>
      </c>
      <c r="P36" s="144">
        <v>8.5</v>
      </c>
      <c r="Q36" s="144">
        <v>20</v>
      </c>
      <c r="R36" s="144">
        <v>0</v>
      </c>
      <c r="S36" s="144">
        <v>54</v>
      </c>
      <c r="T36" s="144">
        <v>34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0</v>
      </c>
      <c r="AD36" s="144">
        <v>0</v>
      </c>
      <c r="AE36" s="144">
        <v>39</v>
      </c>
      <c r="AF36" s="144">
        <v>34</v>
      </c>
      <c r="AG36" s="144">
        <v>467.5</v>
      </c>
      <c r="AH36" s="144">
        <v>467.5</v>
      </c>
      <c r="AI36" s="144">
        <v>56</v>
      </c>
      <c r="AJ36" s="144">
        <v>51</v>
      </c>
      <c r="AK36" s="144">
        <v>1597.5</v>
      </c>
      <c r="AL36" s="144">
        <v>467.5</v>
      </c>
      <c r="AM36" s="144">
        <v>1700000</v>
      </c>
      <c r="AN36" s="144">
        <v>1700000</v>
      </c>
      <c r="AO36" s="149">
        <v>1702251</v>
      </c>
      <c r="AP36" s="149">
        <v>1701071</v>
      </c>
    </row>
    <row r="37" spans="2:42" ht="15" x14ac:dyDescent="0.25">
      <c r="B37" s="1" t="s">
        <v>50</v>
      </c>
      <c r="C37" s="144">
        <v>344427.96021000022</v>
      </c>
      <c r="D37" s="144">
        <v>242331.84999999998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0</v>
      </c>
      <c r="AA37" s="144">
        <v>0</v>
      </c>
      <c r="AB37" s="144">
        <v>0</v>
      </c>
      <c r="AC37" s="144">
        <v>0</v>
      </c>
      <c r="AD37" s="144">
        <v>0</v>
      </c>
      <c r="AE37" s="144">
        <v>0</v>
      </c>
      <c r="AF37" s="144">
        <v>0</v>
      </c>
      <c r="AG37" s="144">
        <v>0</v>
      </c>
      <c r="AH37" s="144">
        <v>0</v>
      </c>
      <c r="AI37" s="144">
        <v>0</v>
      </c>
      <c r="AJ37" s="144">
        <v>0</v>
      </c>
      <c r="AK37" s="144">
        <v>0</v>
      </c>
      <c r="AL37" s="144">
        <v>0</v>
      </c>
      <c r="AM37" s="144">
        <v>0</v>
      </c>
      <c r="AN37" s="144">
        <v>0</v>
      </c>
      <c r="AO37" s="149">
        <v>344427.96021000022</v>
      </c>
      <c r="AP37" s="149">
        <v>242331.84999999998</v>
      </c>
    </row>
    <row r="38" spans="2:42" x14ac:dyDescent="0.25">
      <c r="B38" s="147" t="s">
        <v>113</v>
      </c>
      <c r="C38" s="148"/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v>0</v>
      </c>
      <c r="S38" s="150">
        <v>0</v>
      </c>
      <c r="T38" s="150">
        <v>0</v>
      </c>
      <c r="U38" s="150">
        <v>0</v>
      </c>
      <c r="V38" s="150">
        <v>0</v>
      </c>
      <c r="W38" s="150">
        <v>0</v>
      </c>
      <c r="X38" s="150">
        <v>0</v>
      </c>
      <c r="Y38" s="150">
        <v>0</v>
      </c>
      <c r="Z38" s="150">
        <v>0</v>
      </c>
      <c r="AA38" s="150">
        <v>0</v>
      </c>
      <c r="AB38" s="150">
        <v>0</v>
      </c>
      <c r="AC38" s="150">
        <v>0</v>
      </c>
      <c r="AD38" s="150">
        <v>0</v>
      </c>
      <c r="AE38" s="150">
        <v>0</v>
      </c>
      <c r="AF38" s="150">
        <v>0</v>
      </c>
      <c r="AG38" s="150">
        <v>0</v>
      </c>
      <c r="AH38" s="150">
        <v>0</v>
      </c>
      <c r="AI38" s="150">
        <v>0</v>
      </c>
      <c r="AJ38" s="150">
        <v>0</v>
      </c>
      <c r="AK38" s="150">
        <v>0</v>
      </c>
      <c r="AL38" s="150">
        <v>0</v>
      </c>
      <c r="AM38" s="149">
        <v>1161525.62329</v>
      </c>
      <c r="AN38" s="149"/>
      <c r="AO38" s="149">
        <v>1161525.62329</v>
      </c>
      <c r="AP38" s="149">
        <v>0</v>
      </c>
    </row>
    <row r="39" spans="2:42" x14ac:dyDescent="0.25">
      <c r="B39" s="147" t="s">
        <v>111</v>
      </c>
      <c r="C39" s="148">
        <v>3446803.53021</v>
      </c>
      <c r="D39" s="149">
        <v>2049382.1400000001</v>
      </c>
      <c r="E39" s="149">
        <v>4177.3599999999997</v>
      </c>
      <c r="F39" s="149">
        <v>2254.9</v>
      </c>
      <c r="G39" s="149">
        <v>246940.27</v>
      </c>
      <c r="H39" s="149">
        <v>245227.35</v>
      </c>
      <c r="I39" s="149">
        <v>26845.07</v>
      </c>
      <c r="J39" s="149">
        <v>19769.61</v>
      </c>
      <c r="K39" s="149">
        <v>187453.49</v>
      </c>
      <c r="L39" s="149">
        <v>147499.81</v>
      </c>
      <c r="M39" s="149">
        <v>69630.17</v>
      </c>
      <c r="N39" s="149">
        <v>60585.8</v>
      </c>
      <c r="O39" s="149">
        <v>232145.78999999998</v>
      </c>
      <c r="P39" s="149">
        <v>224165.40999999997</v>
      </c>
      <c r="Q39" s="149">
        <v>134844.59</v>
      </c>
      <c r="R39" s="149">
        <v>75907.299999999988</v>
      </c>
      <c r="S39" s="149">
        <v>72230.42</v>
      </c>
      <c r="T39" s="149">
        <v>31092.809999999998</v>
      </c>
      <c r="U39" s="149">
        <v>37904.06</v>
      </c>
      <c r="V39" s="149">
        <v>28009.43</v>
      </c>
      <c r="W39" s="149">
        <v>38198.1</v>
      </c>
      <c r="X39" s="149">
        <v>29233.13</v>
      </c>
      <c r="Y39" s="149">
        <v>60666.59</v>
      </c>
      <c r="Z39" s="149">
        <v>50388.07</v>
      </c>
      <c r="AA39" s="149">
        <v>91083.45</v>
      </c>
      <c r="AB39" s="149">
        <v>79822.420000000013</v>
      </c>
      <c r="AC39" s="149">
        <v>49949.09</v>
      </c>
      <c r="AD39" s="149">
        <v>37634.83</v>
      </c>
      <c r="AE39" s="149">
        <v>111404.32</v>
      </c>
      <c r="AF39" s="149">
        <v>55749.72</v>
      </c>
      <c r="AG39" s="149">
        <v>73555.3</v>
      </c>
      <c r="AH39" s="149">
        <v>75101.350000000006</v>
      </c>
      <c r="AI39" s="149">
        <v>28026.11</v>
      </c>
      <c r="AJ39" s="149">
        <v>11298.91</v>
      </c>
      <c r="AK39" s="149">
        <v>46238.96</v>
      </c>
      <c r="AL39" s="149">
        <v>11826.27</v>
      </c>
      <c r="AM39" s="149">
        <v>2974674.62329</v>
      </c>
      <c r="AN39" s="149">
        <v>1737457.63</v>
      </c>
      <c r="AO39" s="149">
        <v>7932771.2934999987</v>
      </c>
      <c r="AP39" s="149">
        <v>4972406.8900000006</v>
      </c>
    </row>
    <row r="40" spans="2:42" x14ac:dyDescent="0.25">
      <c r="B40" s="147" t="s">
        <v>112</v>
      </c>
      <c r="C40" s="148">
        <v>-1886632.1742100003</v>
      </c>
      <c r="D40" s="149">
        <v>-829174.4040000001</v>
      </c>
      <c r="E40" s="149">
        <v>448.61000000000058</v>
      </c>
      <c r="F40" s="149">
        <v>-1582.67</v>
      </c>
      <c r="G40" s="149">
        <v>-66681.649999999994</v>
      </c>
      <c r="H40" s="149">
        <v>-69183.28</v>
      </c>
      <c r="I40" s="149">
        <v>-11681.41</v>
      </c>
      <c r="J40" s="149">
        <v>-17977.72</v>
      </c>
      <c r="K40" s="149">
        <v>-148581.76999999999</v>
      </c>
      <c r="L40" s="149">
        <v>-128767.48</v>
      </c>
      <c r="M40" s="149">
        <v>-44834.32</v>
      </c>
      <c r="N40" s="149">
        <v>-54886.18</v>
      </c>
      <c r="O40" s="149">
        <v>-189008.95999999996</v>
      </c>
      <c r="P40" s="149">
        <v>-201713.70999999996</v>
      </c>
      <c r="Q40" s="149">
        <v>-111754.19</v>
      </c>
      <c r="R40" s="149">
        <v>-73172.749999999985</v>
      </c>
      <c r="S40" s="149">
        <v>94825.04</v>
      </c>
      <c r="T40" s="149">
        <v>121237.4</v>
      </c>
      <c r="U40" s="149">
        <v>-14994.629999999997</v>
      </c>
      <c r="V40" s="149">
        <v>-20861.28</v>
      </c>
      <c r="W40" s="149">
        <v>-14350</v>
      </c>
      <c r="X40" s="149">
        <v>-24072.690000000002</v>
      </c>
      <c r="Y40" s="149">
        <v>-34826.28</v>
      </c>
      <c r="Z40" s="149">
        <v>-41627.020000000004</v>
      </c>
      <c r="AA40" s="149">
        <v>-56983.21</v>
      </c>
      <c r="AB40" s="149">
        <v>-69954.450000000012</v>
      </c>
      <c r="AC40" s="149">
        <v>-7349.7799999999988</v>
      </c>
      <c r="AD40" s="149">
        <v>-19368.02</v>
      </c>
      <c r="AE40" s="149">
        <v>2920494.6300000004</v>
      </c>
      <c r="AF40" s="149">
        <v>-43296.92</v>
      </c>
      <c r="AG40" s="149">
        <v>1343771.0299999998</v>
      </c>
      <c r="AH40" s="149">
        <v>1196196.5299999998</v>
      </c>
      <c r="AI40" s="149">
        <v>308796.02</v>
      </c>
      <c r="AJ40" s="149">
        <v>204814.75</v>
      </c>
      <c r="AK40" s="149">
        <v>200006.99</v>
      </c>
      <c r="AL40" s="149">
        <v>129122.27</v>
      </c>
      <c r="AM40" s="149">
        <v>-2280663.9457899998</v>
      </c>
      <c r="AN40" s="149">
        <v>-1959157.7277499998</v>
      </c>
      <c r="AO40" s="149">
        <v>0</v>
      </c>
      <c r="AP40" s="149">
        <v>-1903425.3517500001</v>
      </c>
    </row>
    <row r="43" spans="2:42" x14ac:dyDescent="0.25">
      <c r="C43" s="145"/>
    </row>
  </sheetData>
  <mergeCells count="21">
    <mergeCell ref="B3:C3"/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M5:AN5"/>
    <mergeCell ref="AO5:AP5"/>
    <mergeCell ref="AA5:AB5"/>
    <mergeCell ref="AC5:AD5"/>
    <mergeCell ref="AE5:AF5"/>
    <mergeCell ref="AG5:AH5"/>
    <mergeCell ref="AI5:AJ5"/>
    <mergeCell ref="AK5:AL5"/>
  </mergeCells>
  <conditionalFormatting sqref="AP38:AP39">
    <cfRule type="expression" dxfId="1" priority="1">
      <formula>ROUND($AP$83-$AP$82,5)&lt;&gt;ROUND(#REF!,5)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0"/>
  <sheetViews>
    <sheetView tabSelected="1" topLeftCell="B1" workbookViewId="0">
      <selection activeCell="H18" sqref="H18"/>
    </sheetView>
  </sheetViews>
  <sheetFormatPr defaultColWidth="9.140625" defaultRowHeight="12.75" x14ac:dyDescent="0.25"/>
  <cols>
    <col min="1" max="1" width="4.7109375" style="6" hidden="1" customWidth="1"/>
    <col min="2" max="2" width="99.7109375" style="6" bestFit="1" customWidth="1"/>
    <col min="3" max="6" width="14.5703125" style="6" bestFit="1" customWidth="1"/>
    <col min="7" max="10" width="13.28515625" style="6" customWidth="1"/>
    <col min="11" max="12" width="14.85546875" style="6" bestFit="1" customWidth="1"/>
    <col min="13" max="13" width="14.5703125" style="6" bestFit="1" customWidth="1"/>
    <col min="14" max="14" width="26.140625" style="6" bestFit="1" customWidth="1"/>
    <col min="15" max="16384" width="9.140625" style="6"/>
  </cols>
  <sheetData>
    <row r="1" spans="2:16" ht="15.75" x14ac:dyDescent="0.3">
      <c r="B1" s="146" t="s">
        <v>108</v>
      </c>
      <c r="C1" s="146" t="s">
        <v>109</v>
      </c>
    </row>
    <row r="3" spans="2:16" ht="15.75" x14ac:dyDescent="0.25">
      <c r="B3" s="164" t="s">
        <v>51</v>
      </c>
      <c r="C3" s="164"/>
    </row>
    <row r="5" spans="2:16" ht="15" x14ac:dyDescent="0.25">
      <c r="B5" s="9"/>
      <c r="C5" s="231" t="s">
        <v>125</v>
      </c>
      <c r="D5" s="232"/>
      <c r="E5" s="231" t="s">
        <v>15</v>
      </c>
      <c r="F5" s="232"/>
      <c r="G5" s="231" t="s">
        <v>16</v>
      </c>
      <c r="H5" s="232"/>
      <c r="I5" s="231" t="s">
        <v>17</v>
      </c>
      <c r="J5" s="232"/>
      <c r="K5" s="231" t="s">
        <v>18</v>
      </c>
      <c r="L5" s="232"/>
      <c r="M5" s="231" t="s">
        <v>19</v>
      </c>
      <c r="N5" s="232"/>
    </row>
    <row r="6" spans="2:16" ht="15" x14ac:dyDescent="0.25">
      <c r="B6" s="9"/>
      <c r="C6" s="152" t="s">
        <v>19</v>
      </c>
      <c r="D6" s="152" t="s">
        <v>20</v>
      </c>
      <c r="E6" s="152" t="s">
        <v>19</v>
      </c>
      <c r="F6" s="152" t="s">
        <v>20</v>
      </c>
      <c r="G6" s="152" t="s">
        <v>19</v>
      </c>
      <c r="H6" s="152" t="s">
        <v>20</v>
      </c>
      <c r="I6" s="152" t="s">
        <v>19</v>
      </c>
      <c r="J6" s="152" t="s">
        <v>20</v>
      </c>
      <c r="K6" s="152" t="s">
        <v>19</v>
      </c>
      <c r="L6" s="152" t="s">
        <v>20</v>
      </c>
      <c r="M6" s="157" t="s">
        <v>19</v>
      </c>
      <c r="N6" s="157" t="s">
        <v>21</v>
      </c>
    </row>
    <row r="7" spans="2:16" ht="15" x14ac:dyDescent="0.25">
      <c r="B7" s="143" t="s">
        <v>114</v>
      </c>
      <c r="C7" s="167">
        <v>1365330</v>
      </c>
      <c r="D7" s="167">
        <v>1116494</v>
      </c>
      <c r="E7" s="167">
        <v>25854</v>
      </c>
      <c r="F7" s="167">
        <v>25854</v>
      </c>
      <c r="G7" s="167">
        <v>0</v>
      </c>
      <c r="H7" s="167">
        <v>0</v>
      </c>
      <c r="I7" s="167">
        <v>0</v>
      </c>
      <c r="J7" s="167">
        <v>0</v>
      </c>
      <c r="K7" s="167">
        <v>54599</v>
      </c>
      <c r="L7" s="167">
        <v>45990</v>
      </c>
      <c r="M7" s="168">
        <f>C7+E7+G7+I7+K7</f>
        <v>1445783</v>
      </c>
      <c r="N7" s="168">
        <f>D7+F7+H7+J7+L7</f>
        <v>1188338</v>
      </c>
    </row>
    <row r="8" spans="2:16" ht="15" x14ac:dyDescent="0.25">
      <c r="B8" s="143" t="s">
        <v>115</v>
      </c>
      <c r="C8" s="167">
        <v>3341935</v>
      </c>
      <c r="D8" s="167">
        <v>337935</v>
      </c>
      <c r="E8" s="167">
        <v>9734</v>
      </c>
      <c r="F8" s="167">
        <v>9734</v>
      </c>
      <c r="G8" s="167">
        <v>47600</v>
      </c>
      <c r="H8" s="167">
        <v>47600</v>
      </c>
      <c r="I8" s="167">
        <v>0</v>
      </c>
      <c r="J8" s="167">
        <v>0</v>
      </c>
      <c r="K8" s="167">
        <v>12343</v>
      </c>
      <c r="L8" s="167">
        <v>12343</v>
      </c>
      <c r="M8" s="168">
        <f t="shared" ref="M8:N12" si="0">C8+E8+G8+I8+K8</f>
        <v>3411612</v>
      </c>
      <c r="N8" s="168">
        <f t="shared" si="0"/>
        <v>407612</v>
      </c>
      <c r="P8" s="160"/>
    </row>
    <row r="9" spans="2:16" ht="15" x14ac:dyDescent="0.25">
      <c r="B9" s="143" t="s">
        <v>116</v>
      </c>
      <c r="C9" s="167">
        <v>11560</v>
      </c>
      <c r="D9" s="167">
        <v>11560</v>
      </c>
      <c r="E9" s="167">
        <v>1108400</v>
      </c>
      <c r="F9" s="167">
        <v>1108400</v>
      </c>
      <c r="G9" s="167">
        <v>850</v>
      </c>
      <c r="H9" s="167">
        <v>850</v>
      </c>
      <c r="I9" s="167">
        <v>0</v>
      </c>
      <c r="J9" s="167">
        <v>0</v>
      </c>
      <c r="K9" s="167">
        <v>73655</v>
      </c>
      <c r="L9" s="167">
        <v>73655</v>
      </c>
      <c r="M9" s="168">
        <f t="shared" si="0"/>
        <v>1194465</v>
      </c>
      <c r="N9" s="168">
        <f t="shared" si="0"/>
        <v>1194465</v>
      </c>
    </row>
    <row r="10" spans="2:16" ht="15" x14ac:dyDescent="0.25">
      <c r="B10" s="143" t="s">
        <v>117</v>
      </c>
      <c r="C10" s="167">
        <v>298106</v>
      </c>
      <c r="D10" s="167">
        <v>66025</v>
      </c>
      <c r="E10" s="167">
        <v>273338</v>
      </c>
      <c r="F10" s="167">
        <v>127310</v>
      </c>
      <c r="G10" s="167">
        <v>288372</v>
      </c>
      <c r="H10" s="167">
        <v>167664</v>
      </c>
      <c r="I10" s="167">
        <v>246246</v>
      </c>
      <c r="J10" s="167">
        <v>140949</v>
      </c>
      <c r="K10" s="167">
        <v>819971</v>
      </c>
      <c r="L10" s="167">
        <v>79909</v>
      </c>
      <c r="M10" s="168">
        <f t="shared" si="0"/>
        <v>1926033</v>
      </c>
      <c r="N10" s="168">
        <f t="shared" si="0"/>
        <v>581857</v>
      </c>
    </row>
    <row r="11" spans="2:16" ht="15" x14ac:dyDescent="0.25">
      <c r="B11" s="143" t="s">
        <v>118</v>
      </c>
      <c r="C11" s="167">
        <v>221435</v>
      </c>
      <c r="D11" s="167">
        <v>130307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309234</v>
      </c>
      <c r="L11" s="167">
        <v>0</v>
      </c>
      <c r="M11" s="168">
        <f t="shared" si="0"/>
        <v>530669</v>
      </c>
      <c r="N11" s="168">
        <f t="shared" si="0"/>
        <v>130307</v>
      </c>
    </row>
    <row r="12" spans="2:16" ht="15" x14ac:dyDescent="0.25">
      <c r="B12" s="159" t="s">
        <v>124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575791</v>
      </c>
      <c r="L12" s="167">
        <v>433597</v>
      </c>
      <c r="M12" s="168">
        <f t="shared" si="0"/>
        <v>575791</v>
      </c>
      <c r="N12" s="168">
        <f t="shared" si="0"/>
        <v>433597</v>
      </c>
    </row>
    <row r="13" spans="2:16" s="122" customFormat="1" ht="14.1" customHeight="1" x14ac:dyDescent="0.25">
      <c r="B13" s="154" t="s">
        <v>110</v>
      </c>
      <c r="C13" s="169">
        <f t="shared" ref="C13" si="1">C7+C8+C9+C10+C11-C12</f>
        <v>5238366</v>
      </c>
      <c r="D13" s="169">
        <f t="shared" ref="D13" si="2">D7+D8+D9+D10+D11-D12</f>
        <v>1662321</v>
      </c>
      <c r="E13" s="169">
        <f t="shared" ref="E13:L13" si="3">E7+E8+E9+E10+E11-E12</f>
        <v>1417326</v>
      </c>
      <c r="F13" s="169">
        <f t="shared" si="3"/>
        <v>1271298</v>
      </c>
      <c r="G13" s="169">
        <f t="shared" si="3"/>
        <v>336822</v>
      </c>
      <c r="H13" s="169">
        <f t="shared" si="3"/>
        <v>216114</v>
      </c>
      <c r="I13" s="169">
        <f t="shared" si="3"/>
        <v>246246</v>
      </c>
      <c r="J13" s="169">
        <f t="shared" si="3"/>
        <v>140949</v>
      </c>
      <c r="K13" s="169">
        <f t="shared" si="3"/>
        <v>694011</v>
      </c>
      <c r="L13" s="169">
        <f t="shared" si="3"/>
        <v>-221700</v>
      </c>
      <c r="M13" s="170">
        <f>SUM(M7:M11)-M12</f>
        <v>7932771</v>
      </c>
      <c r="N13" s="170">
        <f>SUM(N7:N11)-N12</f>
        <v>3068982</v>
      </c>
    </row>
    <row r="14" spans="2:16" ht="15" x14ac:dyDescent="0.25">
      <c r="B14" s="1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2:16" ht="15" x14ac:dyDescent="0.25">
      <c r="B15" s="1" t="s">
        <v>119</v>
      </c>
      <c r="C15" s="167">
        <v>266227</v>
      </c>
      <c r="D15" s="167">
        <v>259492</v>
      </c>
      <c r="E15" s="167">
        <v>8006</v>
      </c>
      <c r="F15" s="167">
        <v>3463</v>
      </c>
      <c r="G15" s="167">
        <v>5571</v>
      </c>
      <c r="H15" s="167">
        <v>3046</v>
      </c>
      <c r="I15" s="167">
        <v>38092</v>
      </c>
      <c r="J15" s="167">
        <v>6458</v>
      </c>
      <c r="K15" s="167">
        <v>1751055</v>
      </c>
      <c r="L15" s="167">
        <v>1704493</v>
      </c>
      <c r="M15" s="168">
        <f t="shared" ref="M15:N15" si="4">C15+E15+G15+I15+K15</f>
        <v>2068951</v>
      </c>
      <c r="N15" s="168">
        <f t="shared" si="4"/>
        <v>1976952</v>
      </c>
    </row>
    <row r="16" spans="2:16" ht="15" x14ac:dyDescent="0.25">
      <c r="B16" s="1" t="s">
        <v>120</v>
      </c>
      <c r="C16" s="167">
        <v>412988</v>
      </c>
      <c r="D16" s="167">
        <v>169379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8">
        <f t="shared" ref="M16:M19" si="5">C16+E16+G16+I16+K16</f>
        <v>412988</v>
      </c>
      <c r="N16" s="168">
        <f t="shared" ref="N16:N19" si="6">D16+F16+H16+J16+L16</f>
        <v>169379</v>
      </c>
    </row>
    <row r="17" spans="2:14" ht="15" x14ac:dyDescent="0.25">
      <c r="B17" s="1" t="s">
        <v>121</v>
      </c>
      <c r="C17" s="167">
        <v>2794017</v>
      </c>
      <c r="D17" s="167">
        <v>1701151</v>
      </c>
      <c r="E17" s="167">
        <v>29966</v>
      </c>
      <c r="F17" s="167">
        <v>54434</v>
      </c>
      <c r="G17" s="167">
        <v>31</v>
      </c>
      <c r="H17" s="167">
        <v>7</v>
      </c>
      <c r="I17" s="167">
        <v>141</v>
      </c>
      <c r="J17" s="167">
        <v>141</v>
      </c>
      <c r="K17" s="167">
        <v>0</v>
      </c>
      <c r="L17" s="167">
        <v>0</v>
      </c>
      <c r="M17" s="168">
        <f t="shared" si="5"/>
        <v>2824155</v>
      </c>
      <c r="N17" s="168">
        <f t="shared" si="6"/>
        <v>1755733</v>
      </c>
    </row>
    <row r="18" spans="2:14" ht="15" x14ac:dyDescent="0.25">
      <c r="B18" s="1" t="s">
        <v>122</v>
      </c>
      <c r="C18" s="167">
        <v>761478</v>
      </c>
      <c r="D18" s="167">
        <v>566377</v>
      </c>
      <c r="E18" s="167">
        <v>35583</v>
      </c>
      <c r="F18" s="167">
        <v>17204</v>
      </c>
      <c r="G18" s="167">
        <v>22424</v>
      </c>
      <c r="H18" s="167">
        <v>8246</v>
      </c>
      <c r="I18" s="167">
        <v>8007</v>
      </c>
      <c r="J18" s="167">
        <v>5227</v>
      </c>
      <c r="K18" s="167">
        <v>15208</v>
      </c>
      <c r="L18" s="167">
        <v>10549</v>
      </c>
      <c r="M18" s="168">
        <f t="shared" si="5"/>
        <v>842700</v>
      </c>
      <c r="N18" s="168">
        <f t="shared" si="6"/>
        <v>607603</v>
      </c>
    </row>
    <row r="19" spans="2:14" ht="15" x14ac:dyDescent="0.25">
      <c r="B19" s="1" t="s">
        <v>123</v>
      </c>
      <c r="C19" s="167">
        <v>575567</v>
      </c>
      <c r="D19" s="167">
        <v>440324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167">
        <v>46884</v>
      </c>
      <c r="L19" s="167">
        <v>22416</v>
      </c>
      <c r="M19" s="168">
        <f t="shared" si="5"/>
        <v>622451</v>
      </c>
      <c r="N19" s="168">
        <f t="shared" si="6"/>
        <v>462740</v>
      </c>
    </row>
    <row r="20" spans="2:14" x14ac:dyDescent="0.25">
      <c r="B20" s="147" t="s">
        <v>113</v>
      </c>
      <c r="C20" s="171"/>
      <c r="D20" s="171"/>
      <c r="E20" s="171">
        <v>0</v>
      </c>
      <c r="F20" s="171">
        <v>0</v>
      </c>
      <c r="G20" s="171">
        <v>0</v>
      </c>
      <c r="H20" s="171">
        <v>0</v>
      </c>
      <c r="I20" s="171">
        <v>0</v>
      </c>
      <c r="J20" s="171">
        <v>0</v>
      </c>
      <c r="K20" s="172">
        <v>1161526</v>
      </c>
      <c r="L20" s="172"/>
      <c r="M20" s="172">
        <f>K20</f>
        <v>1161526</v>
      </c>
      <c r="N20" s="172">
        <v>0</v>
      </c>
    </row>
    <row r="21" spans="2:14" x14ac:dyDescent="0.25">
      <c r="B21" s="147" t="s">
        <v>111</v>
      </c>
      <c r="C21" s="172">
        <f>C15+C16+C17+C18+C19</f>
        <v>4810277</v>
      </c>
      <c r="D21" s="172">
        <f>D15+D16+D17+D18+D19</f>
        <v>3136723</v>
      </c>
      <c r="E21" s="172">
        <v>73555.3</v>
      </c>
      <c r="F21" s="172">
        <v>75101.350000000006</v>
      </c>
      <c r="G21" s="172">
        <v>28026.11</v>
      </c>
      <c r="H21" s="172">
        <v>11298.91</v>
      </c>
      <c r="I21" s="172">
        <v>46238.96</v>
      </c>
      <c r="J21" s="172">
        <v>11826.27</v>
      </c>
      <c r="K21" s="172">
        <v>2974674.62329</v>
      </c>
      <c r="L21" s="172">
        <v>1737457.63</v>
      </c>
      <c r="M21" s="172">
        <f>SUM(M15:M20)</f>
        <v>7932771</v>
      </c>
      <c r="N21" s="172">
        <f>SUM(N15:N20)</f>
        <v>4972407</v>
      </c>
    </row>
    <row r="22" spans="2:14" x14ac:dyDescent="0.25">
      <c r="M22" s="162">
        <f>M13-M21</f>
        <v>0</v>
      </c>
    </row>
    <row r="23" spans="2:14" x14ac:dyDescent="0.25">
      <c r="N23" s="165"/>
    </row>
    <row r="24" spans="2:14" x14ac:dyDescent="0.25">
      <c r="C24" s="166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2:14" x14ac:dyDescent="0.25">
      <c r="C25" s="166"/>
      <c r="D25" s="166"/>
      <c r="E25" s="166"/>
      <c r="F25" s="166"/>
      <c r="G25" s="166"/>
      <c r="H25" s="166"/>
      <c r="I25" s="166"/>
      <c r="J25" s="166"/>
      <c r="K25" s="166"/>
      <c r="L25" s="166"/>
    </row>
    <row r="26" spans="2:14" x14ac:dyDescent="0.25"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2:14" x14ac:dyDescent="0.25"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1"/>
      <c r="N27" s="161"/>
    </row>
    <row r="28" spans="2:14" x14ac:dyDescent="0.25"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2:14" x14ac:dyDescent="0.25">
      <c r="C29" s="166"/>
      <c r="D29" s="166"/>
      <c r="E29" s="166"/>
      <c r="F29" s="166"/>
      <c r="G29" s="166"/>
      <c r="H29" s="166"/>
      <c r="I29" s="166"/>
      <c r="J29" s="166"/>
      <c r="K29" s="166"/>
      <c r="L29" s="166"/>
    </row>
    <row r="30" spans="2:14" x14ac:dyDescent="0.25">
      <c r="C30" s="166"/>
      <c r="D30" s="166"/>
      <c r="E30" s="166"/>
      <c r="F30" s="166"/>
      <c r="G30" s="166"/>
      <c r="H30" s="166"/>
      <c r="I30" s="166"/>
      <c r="J30" s="166"/>
      <c r="K30" s="166"/>
      <c r="L30" s="166"/>
    </row>
  </sheetData>
  <mergeCells count="6">
    <mergeCell ref="I5:J5"/>
    <mergeCell ref="K5:L5"/>
    <mergeCell ref="M5:N5"/>
    <mergeCell ref="C5:D5"/>
    <mergeCell ref="E5:F5"/>
    <mergeCell ref="G5:H5"/>
  </mergeCells>
  <conditionalFormatting sqref="N20">
    <cfRule type="expression" dxfId="0" priority="1">
      <formula>ROUND($N$64-$N$63,5)&lt;&gt;ROUND(#REF!,5)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14.8.11</vt:lpstr>
      <vt:lpstr>14.8.13</vt:lpstr>
      <vt:lpstr>14.8.13 bolgu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2019-05-16T13:05:27Z</dcterms:modified>
</cp:coreProperties>
</file>